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Исходные данные" sheetId="1" r:id="rId1"/>
    <sheet name="Таблица биоритмов" sheetId="2" r:id="rId2"/>
    <sheet name="График биоритмов" sheetId="3" r:id="rId3"/>
    <sheet name="Справочная информация" sheetId="4" r:id="rId4"/>
    <sheet name="Справочная таблица" sheetId="5" r:id="rId5"/>
  </sheets>
  <externalReferences>
    <externalReference r:id="rId8"/>
  </externalReferences>
  <definedNames>
    <definedName name="биоритм">'Справочная таблица'!$E$3</definedName>
    <definedName name="год">'Исходные данные'!$E$6</definedName>
    <definedName name="Года">'Справочная информация'!$D$2:$E$13</definedName>
    <definedName name="дата_рожд">'Исходные данные'!$B$5</definedName>
    <definedName name="день">'Исходные данные'!$C$6</definedName>
    <definedName name="день_рожден">'Исходные данные'!$E$14</definedName>
    <definedName name="Зодиак">'Справочная информация'!$G$2:$H$14</definedName>
    <definedName name="месяц">'Исходные данные'!$D$6</definedName>
    <definedName name="недели">'Справочная информация'!$A$2:$B$8</definedName>
    <definedName name="Состояния">'Справочная информация'!$A$16:$B$19</definedName>
  </definedNames>
  <calcPr fullCalcOnLoad="1"/>
</workbook>
</file>

<file path=xl/sharedStrings.xml><?xml version="1.0" encoding="utf-8"?>
<sst xmlns="http://schemas.openxmlformats.org/spreadsheetml/2006/main" count="84" uniqueCount="76">
  <si>
    <t>День</t>
  </si>
  <si>
    <t>Месяц</t>
  </si>
  <si>
    <t xml:space="preserve">Год </t>
  </si>
  <si>
    <t>Введите</t>
  </si>
  <si>
    <t xml:space="preserve"> дату рождения</t>
  </si>
  <si>
    <t xml:space="preserve"> дату для биоритмов</t>
  </si>
  <si>
    <t>Дата рождения</t>
  </si>
  <si>
    <t>Вы родились в год</t>
  </si>
  <si>
    <t>Ваш знак Зодиака</t>
  </si>
  <si>
    <t>Справочная информация</t>
  </si>
  <si>
    <t xml:space="preserve">Сегодня </t>
  </si>
  <si>
    <t>Количество дней</t>
  </si>
  <si>
    <t>День недели рождения</t>
  </si>
  <si>
    <t>вы уже прожили</t>
  </si>
  <si>
    <t>до 18 лет</t>
  </si>
  <si>
    <t>до 25 лет</t>
  </si>
  <si>
    <t>до 50 лет</t>
  </si>
  <si>
    <t xml:space="preserve"> Фамилия и имя</t>
  </si>
  <si>
    <t>Дни недели</t>
  </si>
  <si>
    <t>Воскресенье</t>
  </si>
  <si>
    <t>Понедельник</t>
  </si>
  <si>
    <t>Вторник</t>
  </si>
  <si>
    <t>Среда</t>
  </si>
  <si>
    <t>Четверг</t>
  </si>
  <si>
    <t>Пятница</t>
  </si>
  <si>
    <t>Суббота</t>
  </si>
  <si>
    <t>Года</t>
  </si>
  <si>
    <t>Обезьяны</t>
  </si>
  <si>
    <t>Петуха</t>
  </si>
  <si>
    <t>Собаки</t>
  </si>
  <si>
    <t>Свиньи</t>
  </si>
  <si>
    <t>Крысы</t>
  </si>
  <si>
    <t>Быка</t>
  </si>
  <si>
    <t>Тигра</t>
  </si>
  <si>
    <t>Кролика</t>
  </si>
  <si>
    <t>Дракона</t>
  </si>
  <si>
    <t>Змеи</t>
  </si>
  <si>
    <t>Лошади</t>
  </si>
  <si>
    <t>Козы</t>
  </si>
  <si>
    <t>Козерог</t>
  </si>
  <si>
    <t>Водолей</t>
  </si>
  <si>
    <t>Рыбы</t>
  </si>
  <si>
    <t>Овен</t>
  </si>
  <si>
    <t>Телец</t>
  </si>
  <si>
    <t>Близнецы</t>
  </si>
  <si>
    <t>Рак</t>
  </si>
  <si>
    <t>Лев</t>
  </si>
  <si>
    <t>Дева</t>
  </si>
  <si>
    <t>Весы</t>
  </si>
  <si>
    <t>Скорпион</t>
  </si>
  <si>
    <t>Стрелец</t>
  </si>
  <si>
    <t>Зодиаки</t>
  </si>
  <si>
    <t>Дата начала графика</t>
  </si>
  <si>
    <t>Дата</t>
  </si>
  <si>
    <t>Интеллектуальный</t>
  </si>
  <si>
    <t>Физи- ческий</t>
  </si>
  <si>
    <t>Эмоцио- нальный</t>
  </si>
  <si>
    <t>Прожитые дни (Х)</t>
  </si>
  <si>
    <t>Коли- чество совпа- дений</t>
  </si>
  <si>
    <t>Подъемы и упадки</t>
  </si>
  <si>
    <t>Справочная таблица для построения графика биоритмов</t>
  </si>
  <si>
    <t>Периоды биоритмов</t>
  </si>
  <si>
    <t>Давыдова Елена</t>
  </si>
  <si>
    <t xml:space="preserve">Биоритмы </t>
  </si>
  <si>
    <t>за период с</t>
  </si>
  <si>
    <t>по</t>
  </si>
  <si>
    <t>День недели</t>
  </si>
  <si>
    <t>Физическое</t>
  </si>
  <si>
    <t>Эмоциональное</t>
  </si>
  <si>
    <t>Интеллектуальное</t>
  </si>
  <si>
    <t>Прогноз</t>
  </si>
  <si>
    <t>Плохо</t>
  </si>
  <si>
    <t>Удовл.</t>
  </si>
  <si>
    <t>Хорошо</t>
  </si>
  <si>
    <t>Отлично</t>
  </si>
  <si>
    <t>Состояния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</si>
</sst>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/yyyy"/>
  </numFmts>
  <fonts count="8">
    <font>
      <sz val="10"/>
      <name val="Arial Cyr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Arial Cyr"/>
      <family val="2"/>
    </font>
    <font>
      <b/>
      <sz val="14"/>
      <name val="Arial Cyr"/>
      <family val="2"/>
    </font>
    <font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32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 style="double">
        <color indexed="32"/>
      </right>
      <top style="double">
        <color indexed="32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2"/>
      </right>
      <top>
        <color indexed="63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 style="double">
        <color indexed="32"/>
      </right>
      <top>
        <color indexed="63"/>
      </top>
      <bottom style="double">
        <color indexed="3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7" xfId="0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14" fontId="0" fillId="0" borderId="0" xfId="0" applyNumberFormat="1" applyAlignment="1">
      <alignment/>
    </xf>
    <xf numFmtId="1" fontId="2" fillId="2" borderId="15" xfId="0" applyNumberFormat="1" applyFont="1" applyFill="1" applyBorder="1" applyAlignment="1">
      <alignment/>
    </xf>
    <xf numFmtId="1" fontId="2" fillId="3" borderId="15" xfId="0" applyNumberFormat="1" applyFont="1" applyFill="1" applyBorder="1" applyAlignment="1">
      <alignment/>
    </xf>
    <xf numFmtId="1" fontId="2" fillId="3" borderId="16" xfId="0" applyNumberFormat="1" applyFont="1" applyFill="1" applyBorder="1" applyAlignment="1">
      <alignment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ont="1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5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shrinkToFit="1"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14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ill>
        <patternFill>
          <bgColor rgb="FFC0C0C0"/>
        </patternFill>
      </fill>
      <border/>
    </dxf>
    <dxf>
      <fill>
        <patternFill>
          <bgColor rgb="FFFFFFCC"/>
        </patternFill>
      </fill>
      <border/>
    </dxf>
    <dxf>
      <font>
        <b/>
        <i val="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 Cyr"/>
                <a:ea typeface="Arial Cyr"/>
                <a:cs typeface="Arial Cyr"/>
              </a:rPr>
              <a:t>Биоритмы
</a:t>
            </a:r>
          </a:p>
        </c:rich>
      </c:tx>
      <c:layout/>
      <c:spPr>
        <a:ln w="3175">
          <a:noFill/>
        </a:ln>
      </c:spPr>
    </c:title>
    <c:plotArea>
      <c:layout>
        <c:manualLayout>
          <c:xMode val="edge"/>
          <c:yMode val="edge"/>
          <c:x val="0.0125"/>
          <c:y val="0.08225"/>
          <c:w val="0.9595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'Справочная таблица'!$C$11</c:f>
              <c:strCache>
                <c:ptCount val="1"/>
                <c:pt idx="0">
                  <c:v>Физи- ческий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'Справочная таблица'!$B$13:$B$41</c:f>
              <c:strCache>
                <c:ptCount val="29"/>
                <c:pt idx="0">
                  <c:v>37001</c:v>
                </c:pt>
                <c:pt idx="1">
                  <c:v>37002</c:v>
                </c:pt>
                <c:pt idx="2">
                  <c:v>37003</c:v>
                </c:pt>
                <c:pt idx="3">
                  <c:v>37004</c:v>
                </c:pt>
                <c:pt idx="4">
                  <c:v>37005</c:v>
                </c:pt>
                <c:pt idx="5">
                  <c:v>37006</c:v>
                </c:pt>
                <c:pt idx="6">
                  <c:v>37007</c:v>
                </c:pt>
                <c:pt idx="7">
                  <c:v>37008</c:v>
                </c:pt>
                <c:pt idx="8">
                  <c:v>37009</c:v>
                </c:pt>
                <c:pt idx="9">
                  <c:v>37010</c:v>
                </c:pt>
                <c:pt idx="10">
                  <c:v>37011</c:v>
                </c:pt>
                <c:pt idx="11">
                  <c:v>37012</c:v>
                </c:pt>
                <c:pt idx="12">
                  <c:v>37013</c:v>
                </c:pt>
                <c:pt idx="13">
                  <c:v>37014</c:v>
                </c:pt>
                <c:pt idx="14">
                  <c:v>37015</c:v>
                </c:pt>
                <c:pt idx="15">
                  <c:v>37016</c:v>
                </c:pt>
                <c:pt idx="16">
                  <c:v>37017</c:v>
                </c:pt>
                <c:pt idx="17">
                  <c:v>37018</c:v>
                </c:pt>
                <c:pt idx="18">
                  <c:v>37019</c:v>
                </c:pt>
                <c:pt idx="19">
                  <c:v>37020</c:v>
                </c:pt>
                <c:pt idx="20">
                  <c:v>37021</c:v>
                </c:pt>
                <c:pt idx="21">
                  <c:v>37022</c:v>
                </c:pt>
                <c:pt idx="22">
                  <c:v>37023</c:v>
                </c:pt>
                <c:pt idx="23">
                  <c:v>37024</c:v>
                </c:pt>
                <c:pt idx="24">
                  <c:v>37025</c:v>
                </c:pt>
                <c:pt idx="25">
                  <c:v>37026</c:v>
                </c:pt>
                <c:pt idx="26">
                  <c:v>37027</c:v>
                </c:pt>
                <c:pt idx="27">
                  <c:v>37028</c:v>
                </c:pt>
                <c:pt idx="28">
                  <c:v>37029</c:v>
                </c:pt>
              </c:strCache>
            </c:strRef>
          </c:cat>
          <c:val>
            <c:numRef>
              <c:f>'Справочная таблица'!$C$12:$C$41</c:f>
              <c:numCache>
                <c:ptCount val="30"/>
                <c:pt idx="1">
                  <c:v>-0.735670960636264</c:v>
                </c:pt>
                <c:pt idx="2">
                  <c:v>-0.8875039710873327</c:v>
                </c:pt>
                <c:pt idx="3">
                  <c:v>-0.977262814826139</c:v>
                </c:pt>
                <c:pt idx="4">
                  <c:v>-0.998669541993691</c:v>
                </c:pt>
                <c:pt idx="5">
                  <c:v>-0.9502269144995104</c:v>
                </c:pt>
                <c:pt idx="6">
                  <c:v>-0.8353231264621767</c:v>
                </c:pt>
                <c:pt idx="7">
                  <c:v>-0.6619948257467819</c:v>
                </c:pt>
                <c:pt idx="8">
                  <c:v>-0.44236501144492774</c:v>
                </c:pt>
                <c:pt idx="9">
                  <c:v>-0.19179512209747443</c:v>
                </c:pt>
                <c:pt idx="10">
                  <c:v>0.07218938033513633</c:v>
                </c:pt>
                <c:pt idx="11">
                  <c:v>0.33112478352339314</c:v>
                </c:pt>
                <c:pt idx="12">
                  <c:v>0.5669005213077751</c:v>
                </c:pt>
                <c:pt idx="13">
                  <c:v>0.7630258703442463</c:v>
                </c:pt>
                <c:pt idx="14">
                  <c:v>0.9057833510392507</c:v>
                </c:pt>
                <c:pt idx="15">
                  <c:v>0.9851881611329993</c:v>
                </c:pt>
                <c:pt idx="16">
                  <c:v>0.995686536833905</c:v>
                </c:pt>
                <c:pt idx="17">
                  <c:v>0.9365441964436169</c:v>
                </c:pt>
                <c:pt idx="18">
                  <c:v>0.811897697787656</c:v>
                </c:pt>
                <c:pt idx="19">
                  <c:v>0.6304651173927845</c:v>
                </c:pt>
                <c:pt idx="20">
                  <c:v>0.4049362872027055</c:v>
                </c:pt>
                <c:pt idx="21">
                  <c:v>0.1510852371482245</c:v>
                </c:pt>
                <c:pt idx="22">
                  <c:v>-0.11333307852311952</c:v>
                </c:pt>
                <c:pt idx="23">
                  <c:v>-0.3698246055383644</c:v>
                </c:pt>
                <c:pt idx="24">
                  <c:v>-0.6004497083275185</c:v>
                </c:pt>
                <c:pt idx="25">
                  <c:v>-0.7890779113716642</c:v>
                </c:pt>
                <c:pt idx="26">
                  <c:v>-0.9225161035364781</c:v>
                </c:pt>
                <c:pt idx="27">
                  <c:v>-0.9914312960633116</c:v>
                </c:pt>
                <c:pt idx="28">
                  <c:v>-0.9910033942936888</c:v>
                </c:pt>
                <c:pt idx="29">
                  <c:v>-0.9212623267086637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'Справочная таблица'!$D$11</c:f>
              <c:strCache>
                <c:ptCount val="1"/>
                <c:pt idx="0">
                  <c:v>Эмоцио- нальный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'Справочная таблица'!$B$13:$B$41</c:f>
              <c:strCache>
                <c:ptCount val="29"/>
                <c:pt idx="0">
                  <c:v>37001</c:v>
                </c:pt>
                <c:pt idx="1">
                  <c:v>37002</c:v>
                </c:pt>
                <c:pt idx="2">
                  <c:v>37003</c:v>
                </c:pt>
                <c:pt idx="3">
                  <c:v>37004</c:v>
                </c:pt>
                <c:pt idx="4">
                  <c:v>37005</c:v>
                </c:pt>
                <c:pt idx="5">
                  <c:v>37006</c:v>
                </c:pt>
                <c:pt idx="6">
                  <c:v>37007</c:v>
                </c:pt>
                <c:pt idx="7">
                  <c:v>37008</c:v>
                </c:pt>
                <c:pt idx="8">
                  <c:v>37009</c:v>
                </c:pt>
                <c:pt idx="9">
                  <c:v>37010</c:v>
                </c:pt>
                <c:pt idx="10">
                  <c:v>37011</c:v>
                </c:pt>
                <c:pt idx="11">
                  <c:v>37012</c:v>
                </c:pt>
                <c:pt idx="12">
                  <c:v>37013</c:v>
                </c:pt>
                <c:pt idx="13">
                  <c:v>37014</c:v>
                </c:pt>
                <c:pt idx="14">
                  <c:v>37015</c:v>
                </c:pt>
                <c:pt idx="15">
                  <c:v>37016</c:v>
                </c:pt>
                <c:pt idx="16">
                  <c:v>37017</c:v>
                </c:pt>
                <c:pt idx="17">
                  <c:v>37018</c:v>
                </c:pt>
                <c:pt idx="18">
                  <c:v>37019</c:v>
                </c:pt>
                <c:pt idx="19">
                  <c:v>37020</c:v>
                </c:pt>
                <c:pt idx="20">
                  <c:v>37021</c:v>
                </c:pt>
                <c:pt idx="21">
                  <c:v>37022</c:v>
                </c:pt>
                <c:pt idx="22">
                  <c:v>37023</c:v>
                </c:pt>
                <c:pt idx="23">
                  <c:v>37024</c:v>
                </c:pt>
                <c:pt idx="24">
                  <c:v>37025</c:v>
                </c:pt>
                <c:pt idx="25">
                  <c:v>37026</c:v>
                </c:pt>
                <c:pt idx="26">
                  <c:v>37027</c:v>
                </c:pt>
                <c:pt idx="27">
                  <c:v>37028</c:v>
                </c:pt>
                <c:pt idx="28">
                  <c:v>37029</c:v>
                </c:pt>
              </c:strCache>
            </c:strRef>
          </c:cat>
          <c:val>
            <c:numRef>
              <c:f>'Справочная таблица'!$D$12:$D$41</c:f>
              <c:numCache>
                <c:ptCount val="30"/>
                <c:pt idx="1">
                  <c:v>-0.16184574106564373</c:v>
                </c:pt>
                <c:pt idx="2">
                  <c:v>-0.37425805372614596</c:v>
                </c:pt>
                <c:pt idx="3">
                  <c:v>-0.5684596334746226</c:v>
                </c:pt>
                <c:pt idx="4">
                  <c:v>-0.7350009759802721</c:v>
                </c:pt>
                <c:pt idx="5">
                  <c:v>-0.8657784749822113</c:v>
                </c:pt>
                <c:pt idx="6">
                  <c:v>-0.9544287293957676</c:v>
                </c:pt>
                <c:pt idx="7">
                  <c:v>-0.9966381751183608</c:v>
                </c:pt>
                <c:pt idx="8">
                  <c:v>-0.9903529754060341</c:v>
                </c:pt>
                <c:pt idx="9">
                  <c:v>-0.9358789569259981</c:v>
                </c:pt>
                <c:pt idx="10">
                  <c:v>-0.8358667287736813</c:v>
                </c:pt>
                <c:pt idx="11">
                  <c:v>-0.6951827085358118</c:v>
                </c:pt>
                <c:pt idx="12">
                  <c:v>-0.5206723310458887</c:v>
                </c:pt>
                <c:pt idx="13">
                  <c:v>-0.3208269616680879</c:v>
                </c:pt>
                <c:pt idx="14">
                  <c:v>-0.10537072152405726</c:v>
                </c:pt>
                <c:pt idx="15">
                  <c:v>0.11521267098746164</c:v>
                </c:pt>
                <c:pt idx="16">
                  <c:v>0.33019001933150716</c:v>
                </c:pt>
                <c:pt idx="17">
                  <c:v>0.5291009071347104</c:v>
                </c:pt>
                <c:pt idx="18">
                  <c:v>0.7022666834912737</c:v>
                </c:pt>
                <c:pt idx="19">
                  <c:v>0.8412614089417133</c:v>
                </c:pt>
                <c:pt idx="20">
                  <c:v>0.939321846740819</c:v>
                </c:pt>
                <c:pt idx="21">
                  <c:v>0.991676549957387</c:v>
                </c:pt>
                <c:pt idx="22">
                  <c:v>0.9957780316167755</c:v>
                </c:pt>
                <c:pt idx="23">
                  <c:v>0.9514267208980198</c:v>
                </c:pt>
                <c:pt idx="24">
                  <c:v>0.8607806738958502</c:v>
                </c:pt>
                <c:pt idx="25">
                  <c:v>0.7282505664390957</c:v>
                </c:pt>
                <c:pt idx="26">
                  <c:v>0.5602850784314005</c:v>
                </c:pt>
                <c:pt idx="27">
                  <c:v>0.36505711252624334</c:v>
                </c:pt>
                <c:pt idx="28">
                  <c:v>0.15206611518417398</c:v>
                </c:pt>
                <c:pt idx="29">
                  <c:v>-0.06832414953715653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'Справочная таблица'!$E$11</c:f>
              <c:strCache>
                <c:ptCount val="1"/>
                <c:pt idx="0">
                  <c:v>Интеллектуальный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'Справочная таблица'!$B$13:$B$41</c:f>
              <c:strCache>
                <c:ptCount val="29"/>
                <c:pt idx="0">
                  <c:v>37001</c:v>
                </c:pt>
                <c:pt idx="1">
                  <c:v>37002</c:v>
                </c:pt>
                <c:pt idx="2">
                  <c:v>37003</c:v>
                </c:pt>
                <c:pt idx="3">
                  <c:v>37004</c:v>
                </c:pt>
                <c:pt idx="4">
                  <c:v>37005</c:v>
                </c:pt>
                <c:pt idx="5">
                  <c:v>37006</c:v>
                </c:pt>
                <c:pt idx="6">
                  <c:v>37007</c:v>
                </c:pt>
                <c:pt idx="7">
                  <c:v>37008</c:v>
                </c:pt>
                <c:pt idx="8">
                  <c:v>37009</c:v>
                </c:pt>
                <c:pt idx="9">
                  <c:v>37010</c:v>
                </c:pt>
                <c:pt idx="10">
                  <c:v>37011</c:v>
                </c:pt>
                <c:pt idx="11">
                  <c:v>37012</c:v>
                </c:pt>
                <c:pt idx="12">
                  <c:v>37013</c:v>
                </c:pt>
                <c:pt idx="13">
                  <c:v>37014</c:v>
                </c:pt>
                <c:pt idx="14">
                  <c:v>37015</c:v>
                </c:pt>
                <c:pt idx="15">
                  <c:v>37016</c:v>
                </c:pt>
                <c:pt idx="16">
                  <c:v>37017</c:v>
                </c:pt>
                <c:pt idx="17">
                  <c:v>37018</c:v>
                </c:pt>
                <c:pt idx="18">
                  <c:v>37019</c:v>
                </c:pt>
                <c:pt idx="19">
                  <c:v>37020</c:v>
                </c:pt>
                <c:pt idx="20">
                  <c:v>37021</c:v>
                </c:pt>
                <c:pt idx="21">
                  <c:v>37022</c:v>
                </c:pt>
                <c:pt idx="22">
                  <c:v>37023</c:v>
                </c:pt>
                <c:pt idx="23">
                  <c:v>37024</c:v>
                </c:pt>
                <c:pt idx="24">
                  <c:v>37025</c:v>
                </c:pt>
                <c:pt idx="25">
                  <c:v>37026</c:v>
                </c:pt>
                <c:pt idx="26">
                  <c:v>37027</c:v>
                </c:pt>
                <c:pt idx="27">
                  <c:v>37028</c:v>
                </c:pt>
                <c:pt idx="28">
                  <c:v>37029</c:v>
                </c:pt>
              </c:strCache>
            </c:strRef>
          </c:cat>
          <c:val>
            <c:numRef>
              <c:f>'Справочная таблица'!$E$12:$E$41</c:f>
              <c:numCache>
                <c:ptCount val="30"/>
                <c:pt idx="1">
                  <c:v>-0.5534250033610211</c:v>
                </c:pt>
                <c:pt idx="2">
                  <c:v>-0.7003801431452968</c:v>
                </c:pt>
                <c:pt idx="3">
                  <c:v>-0.8222704091023069</c:v>
                </c:pt>
                <c:pt idx="4">
                  <c:v>-0.9147336499527414</c:v>
                </c:pt>
                <c:pt idx="5">
                  <c:v>-0.9744608348966051</c:v>
                </c:pt>
                <c:pt idx="6">
                  <c:v>-0.9993144756436559</c:v>
                </c:pt>
                <c:pt idx="7">
                  <c:v>-0.9884051218352212</c:v>
                </c:pt>
                <c:pt idx="8">
                  <c:v>-0.9421231922738056</c:v>
                </c:pt>
                <c:pt idx="9">
                  <c:v>-0.8621250027991948</c:v>
                </c:pt>
                <c:pt idx="10">
                  <c:v>-0.7512734908393504</c:v>
                </c:pt>
                <c:pt idx="11">
                  <c:v>-0.6135357579573383</c:v>
                </c:pt>
                <c:pt idx="12">
                  <c:v>-0.4538410970953238</c:v>
                </c:pt>
                <c:pt idx="13">
                  <c:v>-0.27790458536450224</c:v>
                </c:pt>
                <c:pt idx="14">
                  <c:v>-0.09202255556549256</c:v>
                </c:pt>
                <c:pt idx="15">
                  <c:v>0.09715273399741357</c:v>
                </c:pt>
                <c:pt idx="16">
                  <c:v>0.28285116739328786</c:v>
                </c:pt>
                <c:pt idx="17">
                  <c:v>0.4584270567792158</c:v>
                </c:pt>
                <c:pt idx="18">
                  <c:v>0.6175969751371212</c:v>
                </c:pt>
                <c:pt idx="19">
                  <c:v>0.7546646245916886</c:v>
                </c:pt>
                <c:pt idx="20">
                  <c:v>0.8647246928310889</c:v>
                </c:pt>
                <c:pt idx="21">
                  <c:v>0.9438384021060265</c:v>
                </c:pt>
                <c:pt idx="22">
                  <c:v>0.9891744683483211</c:v>
                </c:pt>
                <c:pt idx="23">
                  <c:v>0.9991104258277935</c:v>
                </c:pt>
                <c:pt idx="24">
                  <c:v>0.9732906911903024</c:v>
                </c:pt>
                <c:pt idx="25">
                  <c:v>0.9126392889063913</c:v>
                </c:pt>
                <c:pt idx="26">
                  <c:v>0.8193267827197709</c:v>
                </c:pt>
                <c:pt idx="27">
                  <c:v>0.6966925965380164</c:v>
                </c:pt>
                <c:pt idx="28">
                  <c:v>0.5491255047053758</c:v>
                </c:pt>
                <c:pt idx="29">
                  <c:v>0.381906568619834</c:v>
                </c:pt>
              </c:numCache>
            </c:numRef>
          </c:val>
          <c:smooth val="0"/>
        </c:ser>
        <c:axId val="41972062"/>
        <c:axId val="42204239"/>
      </c:line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Даты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204239"/>
        <c:crosses val="autoZero"/>
        <c:auto val="0"/>
        <c:lblOffset val="100"/>
        <c:noMultiLvlLbl val="0"/>
      </c:catAx>
      <c:valAx>
        <c:axId val="42204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97206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39"/>
          <c:y val="0.88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J6" sqref="J6"/>
    </sheetView>
  </sheetViews>
  <sheetFormatPr defaultColWidth="9.00390625" defaultRowHeight="12.75"/>
  <cols>
    <col min="2" max="2" width="20.625" style="0" customWidth="1"/>
    <col min="5" max="5" width="12.25390625" style="0" bestFit="1" customWidth="1"/>
    <col min="6" max="6" width="4.625" style="0" customWidth="1"/>
  </cols>
  <sheetData>
    <row r="2" ht="13.5" thickBot="1">
      <c r="A2" s="3" t="s">
        <v>3</v>
      </c>
    </row>
    <row r="3" spans="2:6" ht="13.5" thickTop="1">
      <c r="B3" s="4"/>
      <c r="C3" s="5"/>
      <c r="D3" s="5"/>
      <c r="E3" s="5"/>
      <c r="F3" s="6"/>
    </row>
    <row r="4" spans="2:6" ht="12.75">
      <c r="B4" s="7" t="s">
        <v>17</v>
      </c>
      <c r="C4" s="31" t="s">
        <v>62</v>
      </c>
      <c r="D4" s="32"/>
      <c r="E4" s="33"/>
      <c r="F4" s="9"/>
    </row>
    <row r="5" spans="2:6" ht="12.75">
      <c r="B5" s="7"/>
      <c r="C5" s="8" t="s">
        <v>0</v>
      </c>
      <c r="D5" s="8" t="s">
        <v>1</v>
      </c>
      <c r="E5" s="8" t="s">
        <v>2</v>
      </c>
      <c r="F5" s="9"/>
    </row>
    <row r="6" spans="2:6" ht="12.75">
      <c r="B6" s="10" t="s">
        <v>4</v>
      </c>
      <c r="C6" s="2">
        <v>25</v>
      </c>
      <c r="D6" s="2">
        <v>5</v>
      </c>
      <c r="E6" s="2">
        <v>1953</v>
      </c>
      <c r="F6" s="9"/>
    </row>
    <row r="7" spans="1:6" ht="12.75">
      <c r="A7" s="1"/>
      <c r="B7" s="7"/>
      <c r="C7" s="14"/>
      <c r="D7" s="14"/>
      <c r="E7" s="14"/>
      <c r="F7" s="9"/>
    </row>
    <row r="8" spans="2:6" ht="12.75">
      <c r="B8" s="7" t="s">
        <v>5</v>
      </c>
      <c r="C8" s="2">
        <v>20</v>
      </c>
      <c r="D8" s="2">
        <v>4</v>
      </c>
      <c r="E8" s="2">
        <v>2001</v>
      </c>
      <c r="F8" s="9"/>
    </row>
    <row r="9" spans="2:6" ht="13.5" thickBot="1">
      <c r="B9" s="11"/>
      <c r="C9" s="12"/>
      <c r="D9" s="12"/>
      <c r="E9" s="12"/>
      <c r="F9" s="13"/>
    </row>
    <row r="10" ht="13.5" thickTop="1"/>
    <row r="11" ht="12.75">
      <c r="A11" s="3" t="s">
        <v>9</v>
      </c>
    </row>
    <row r="12" ht="13.5" thickBot="1"/>
    <row r="13" spans="2:5" ht="13.5" thickTop="1">
      <c r="B13" s="15" t="s">
        <v>10</v>
      </c>
      <c r="C13" s="16"/>
      <c r="D13" s="16"/>
      <c r="E13" s="34">
        <f ca="1">TODAY()</f>
        <v>37018</v>
      </c>
    </row>
    <row r="14" spans="2:5" ht="12.75">
      <c r="B14" s="17" t="s">
        <v>6</v>
      </c>
      <c r="C14" s="18"/>
      <c r="D14" s="18"/>
      <c r="E14" s="35">
        <f>DATE(год,месяц,день)</f>
        <v>19504</v>
      </c>
    </row>
    <row r="15" spans="2:5" ht="12.75">
      <c r="B15" s="19" t="s">
        <v>12</v>
      </c>
      <c r="C15" s="20"/>
      <c r="D15" s="20"/>
      <c r="E15" s="23" t="str">
        <f>VLOOKUP(WEEKDAY(день_рожден),недели,2)</f>
        <v>Понедельник</v>
      </c>
    </row>
    <row r="16" spans="2:5" ht="12.75">
      <c r="B16" s="17" t="s">
        <v>7</v>
      </c>
      <c r="C16" s="18"/>
      <c r="D16" s="18"/>
      <c r="E16" s="25" t="str">
        <f>VLOOKUP(MOD(YEAR(день_рожден),12),Года,2)</f>
        <v>Змеи</v>
      </c>
    </row>
    <row r="17" spans="2:5" ht="13.5" thickBot="1">
      <c r="B17" s="21" t="s">
        <v>8</v>
      </c>
      <c r="C17" s="22"/>
      <c r="D17" s="22"/>
      <c r="E17" s="24" t="str">
        <f>VLOOKUP(день_рожден,Зодиак,2)</f>
        <v>Близнецы</v>
      </c>
    </row>
    <row r="18" ht="14.25" thickBot="1" thickTop="1">
      <c r="B18" s="1"/>
    </row>
    <row r="19" spans="2:5" ht="13.5" thickTop="1">
      <c r="B19" s="26" t="s">
        <v>11</v>
      </c>
      <c r="C19" s="29"/>
      <c r="D19" s="29"/>
      <c r="E19" s="30"/>
    </row>
    <row r="20" spans="2:5" ht="12.75">
      <c r="B20" s="17"/>
      <c r="C20" s="20" t="s">
        <v>13</v>
      </c>
      <c r="D20" s="20"/>
      <c r="E20" s="37">
        <f ca="1">TODAY()-день_рожден</f>
        <v>17514</v>
      </c>
    </row>
    <row r="21" spans="2:5" ht="12.75">
      <c r="B21" s="17"/>
      <c r="C21" s="18" t="s">
        <v>14</v>
      </c>
      <c r="D21" s="18"/>
      <c r="E21" s="38">
        <f ca="1">DATE(год+18,месяц,день)-TODAY()</f>
        <v>-10940</v>
      </c>
    </row>
    <row r="22" spans="2:5" ht="12.75">
      <c r="B22" s="17"/>
      <c r="C22" s="20" t="s">
        <v>15</v>
      </c>
      <c r="D22" s="20"/>
      <c r="E22" s="37">
        <f ca="1">DATE(год+25,месяц,день)-TODAY()</f>
        <v>-8383</v>
      </c>
    </row>
    <row r="23" spans="2:5" ht="13.5" thickBot="1">
      <c r="B23" s="28"/>
      <c r="C23" s="27" t="s">
        <v>16</v>
      </c>
      <c r="D23" s="27"/>
      <c r="E23" s="39">
        <f ca="1">DATE(год+50,месяц,день)-TODAY()</f>
        <v>748</v>
      </c>
    </row>
    <row r="24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F5" sqref="F5"/>
    </sheetView>
  </sheetViews>
  <sheetFormatPr defaultColWidth="9.00390625" defaultRowHeight="12.75"/>
  <cols>
    <col min="2" max="2" width="13.875" style="0" customWidth="1"/>
    <col min="3" max="3" width="16.375" style="0" customWidth="1"/>
    <col min="4" max="4" width="14.25390625" style="0" customWidth="1"/>
    <col min="5" max="5" width="16.75390625" style="0" customWidth="1"/>
    <col min="6" max="6" width="12.375" style="60" customWidth="1"/>
  </cols>
  <sheetData>
    <row r="1" spans="2:5" ht="18">
      <c r="B1" s="56" t="s">
        <v>63</v>
      </c>
      <c r="C1" s="57"/>
      <c r="D1" s="57"/>
      <c r="E1" s="57"/>
    </row>
    <row r="2" spans="2:5" ht="12.75">
      <c r="B2" t="s">
        <v>64</v>
      </c>
      <c r="C2" s="58">
        <f>биоритм</f>
        <v>37001</v>
      </c>
      <c r="D2" s="59" t="s">
        <v>65</v>
      </c>
      <c r="E2" s="58">
        <f>C2+31</f>
        <v>37032</v>
      </c>
    </row>
    <row r="3" ht="13.5" thickBot="1"/>
    <row r="4" spans="1:6" ht="13.5" thickTop="1">
      <c r="A4" s="63" t="s">
        <v>53</v>
      </c>
      <c r="B4" s="64" t="s">
        <v>66</v>
      </c>
      <c r="C4" s="64" t="s">
        <v>67</v>
      </c>
      <c r="D4" s="64" t="s">
        <v>68</v>
      </c>
      <c r="E4" s="64" t="s">
        <v>69</v>
      </c>
      <c r="F4" s="65" t="s">
        <v>70</v>
      </c>
    </row>
    <row r="5" spans="1:6" ht="12.75">
      <c r="A5" s="66">
        <f>биоритм</f>
        <v>37001</v>
      </c>
      <c r="B5" s="61" t="str">
        <f>VLOOKUP(WEEKDAY(A5),недели,2)</f>
        <v>Пятница</v>
      </c>
      <c r="C5" s="62" t="str">
        <f>IF('Справочная таблица'!F13=0,"-","+")</f>
        <v>-</v>
      </c>
      <c r="D5" s="62" t="str">
        <f>IF('Справочная таблица'!G13=0,"-","+")</f>
        <v>-</v>
      </c>
      <c r="E5" s="62" t="str">
        <f>IF('Справочная таблица'!H13=0,"-","+")</f>
        <v>-</v>
      </c>
      <c r="F5" s="67" t="str">
        <f>VLOOKUP('Справочная таблица'!I13,Состояния,2)</f>
        <v>Плохо</v>
      </c>
    </row>
    <row r="6" spans="1:6" ht="12.75">
      <c r="A6" s="66">
        <f>A5+1</f>
        <v>37002</v>
      </c>
      <c r="B6" s="61" t="str">
        <f aca="true" t="shared" si="0" ref="B6:B36">VLOOKUP(WEEKDAY(A6),недели,2)</f>
        <v>Суббота</v>
      </c>
      <c r="C6" s="62" t="str">
        <f>IF('Справочная таблица'!F14=0,"-","+")</f>
        <v>-</v>
      </c>
      <c r="D6" s="62" t="str">
        <f>IF('Справочная таблица'!G14=0,"-","+")</f>
        <v>-</v>
      </c>
      <c r="E6" s="62" t="str">
        <f>IF('Справочная таблица'!H14=0,"-","+")</f>
        <v>-</v>
      </c>
      <c r="F6" s="67" t="str">
        <f>VLOOKUP('Справочная таблица'!I14,Состояния,2)</f>
        <v>Плохо</v>
      </c>
    </row>
    <row r="7" spans="1:6" ht="12.75">
      <c r="A7" s="66">
        <f aca="true" t="shared" si="1" ref="A7:A36">A6+1</f>
        <v>37003</v>
      </c>
      <c r="B7" s="61" t="str">
        <f t="shared" si="0"/>
        <v>Воскресенье</v>
      </c>
      <c r="C7" s="62" t="str">
        <f>IF('Справочная таблица'!F15=0,"-","+")</f>
        <v>-</v>
      </c>
      <c r="D7" s="62" t="str">
        <f>IF('Справочная таблица'!G15=0,"-","+")</f>
        <v>-</v>
      </c>
      <c r="E7" s="62" t="str">
        <f>IF('Справочная таблица'!H15=0,"-","+")</f>
        <v>-</v>
      </c>
      <c r="F7" s="67" t="str">
        <f>VLOOKUP('Справочная таблица'!I15,Состояния,2)</f>
        <v>Плохо</v>
      </c>
    </row>
    <row r="8" spans="1:6" ht="12.75">
      <c r="A8" s="66">
        <f t="shared" si="1"/>
        <v>37004</v>
      </c>
      <c r="B8" s="61" t="str">
        <f t="shared" si="0"/>
        <v>Понедельник</v>
      </c>
      <c r="C8" s="62" t="str">
        <f>IF('Справочная таблица'!F16=0,"-","+")</f>
        <v>-</v>
      </c>
      <c r="D8" s="62" t="str">
        <f>IF('Справочная таблица'!G16=0,"-","+")</f>
        <v>-</v>
      </c>
      <c r="E8" s="62" t="str">
        <f>IF('Справочная таблица'!H16=0,"-","+")</f>
        <v>-</v>
      </c>
      <c r="F8" s="67" t="str">
        <f>VLOOKUP('Справочная таблица'!I16,Состояния,2)</f>
        <v>Плохо</v>
      </c>
    </row>
    <row r="9" spans="1:6" ht="12.75">
      <c r="A9" s="66">
        <f t="shared" si="1"/>
        <v>37005</v>
      </c>
      <c r="B9" s="61" t="str">
        <f t="shared" si="0"/>
        <v>Вторник</v>
      </c>
      <c r="C9" s="62" t="str">
        <f>IF('Справочная таблица'!F17=0,"-","+")</f>
        <v>-</v>
      </c>
      <c r="D9" s="62" t="str">
        <f>IF('Справочная таблица'!G17=0,"-","+")</f>
        <v>-</v>
      </c>
      <c r="E9" s="62" t="str">
        <f>IF('Справочная таблица'!H17=0,"-","+")</f>
        <v>-</v>
      </c>
      <c r="F9" s="67" t="str">
        <f>VLOOKUP('Справочная таблица'!I17,Состояния,2)</f>
        <v>Плохо</v>
      </c>
    </row>
    <row r="10" spans="1:6" ht="12.75">
      <c r="A10" s="66">
        <f t="shared" si="1"/>
        <v>37006</v>
      </c>
      <c r="B10" s="61" t="str">
        <f t="shared" si="0"/>
        <v>Среда</v>
      </c>
      <c r="C10" s="62" t="str">
        <f>IF('Справочная таблица'!F18=0,"-","+")</f>
        <v>-</v>
      </c>
      <c r="D10" s="62" t="str">
        <f>IF('Справочная таблица'!G18=0,"-","+")</f>
        <v>-</v>
      </c>
      <c r="E10" s="62" t="str">
        <f>IF('Справочная таблица'!H18=0,"-","+")</f>
        <v>-</v>
      </c>
      <c r="F10" s="67" t="str">
        <f>VLOOKUP('Справочная таблица'!I18,Состояния,2)</f>
        <v>Плохо</v>
      </c>
    </row>
    <row r="11" spans="1:6" ht="12.75">
      <c r="A11" s="66">
        <f t="shared" si="1"/>
        <v>37007</v>
      </c>
      <c r="B11" s="61" t="str">
        <f t="shared" si="0"/>
        <v>Четверг</v>
      </c>
      <c r="C11" s="62" t="str">
        <f>IF('Справочная таблица'!F19=0,"-","+")</f>
        <v>-</v>
      </c>
      <c r="D11" s="62" t="str">
        <f>IF('Справочная таблица'!G19=0,"-","+")</f>
        <v>-</v>
      </c>
      <c r="E11" s="62" t="str">
        <f>IF('Справочная таблица'!H19=0,"-","+")</f>
        <v>-</v>
      </c>
      <c r="F11" s="67" t="str">
        <f>VLOOKUP('Справочная таблица'!I19,Состояния,2)</f>
        <v>Плохо</v>
      </c>
    </row>
    <row r="12" spans="1:6" ht="12.75">
      <c r="A12" s="66">
        <f t="shared" si="1"/>
        <v>37008</v>
      </c>
      <c r="B12" s="61" t="str">
        <f t="shared" si="0"/>
        <v>Пятница</v>
      </c>
      <c r="C12" s="62" t="str">
        <f>IF('Справочная таблица'!F20=0,"-","+")</f>
        <v>-</v>
      </c>
      <c r="D12" s="62" t="str">
        <f>IF('Справочная таблица'!G20=0,"-","+")</f>
        <v>-</v>
      </c>
      <c r="E12" s="62" t="str">
        <f>IF('Справочная таблица'!H20=0,"-","+")</f>
        <v>-</v>
      </c>
      <c r="F12" s="67" t="str">
        <f>VLOOKUP('Справочная таблица'!I20,Состояния,2)</f>
        <v>Плохо</v>
      </c>
    </row>
    <row r="13" spans="1:6" ht="12.75">
      <c r="A13" s="66">
        <f t="shared" si="1"/>
        <v>37009</v>
      </c>
      <c r="B13" s="61" t="str">
        <f t="shared" si="0"/>
        <v>Суббота</v>
      </c>
      <c r="C13" s="62" t="str">
        <f>IF('Справочная таблица'!F21=0,"-","+")</f>
        <v>-</v>
      </c>
      <c r="D13" s="62" t="str">
        <f>IF('Справочная таблица'!G21=0,"-","+")</f>
        <v>-</v>
      </c>
      <c r="E13" s="62" t="str">
        <f>IF('Справочная таблица'!H21=0,"-","+")</f>
        <v>-</v>
      </c>
      <c r="F13" s="67" t="str">
        <f>VLOOKUP('Справочная таблица'!I21,Состояния,2)</f>
        <v>Плохо</v>
      </c>
    </row>
    <row r="14" spans="1:6" ht="12.75">
      <c r="A14" s="66">
        <f t="shared" si="1"/>
        <v>37010</v>
      </c>
      <c r="B14" s="61" t="str">
        <f t="shared" si="0"/>
        <v>Воскресенье</v>
      </c>
      <c r="C14" s="62" t="str">
        <f>IF('Справочная таблица'!F22=0,"-","+")</f>
        <v>+</v>
      </c>
      <c r="D14" s="62" t="str">
        <f>IF('Справочная таблица'!G22=0,"-","+")</f>
        <v>-</v>
      </c>
      <c r="E14" s="62" t="str">
        <f>IF('Справочная таблица'!H22=0,"-","+")</f>
        <v>-</v>
      </c>
      <c r="F14" s="67" t="str">
        <f>VLOOKUP('Справочная таблица'!I22,Состояния,2)</f>
        <v>Удовл.</v>
      </c>
    </row>
    <row r="15" spans="1:6" ht="12.75">
      <c r="A15" s="66">
        <f t="shared" si="1"/>
        <v>37011</v>
      </c>
      <c r="B15" s="61" t="str">
        <f t="shared" si="0"/>
        <v>Понедельник</v>
      </c>
      <c r="C15" s="62" t="str">
        <f>IF('Справочная таблица'!F23=0,"-","+")</f>
        <v>+</v>
      </c>
      <c r="D15" s="62" t="str">
        <f>IF('Справочная таблица'!G23=0,"-","+")</f>
        <v>-</v>
      </c>
      <c r="E15" s="62" t="str">
        <f>IF('Справочная таблица'!H23=0,"-","+")</f>
        <v>-</v>
      </c>
      <c r="F15" s="67" t="str">
        <f>VLOOKUP('Справочная таблица'!I23,Состояния,2)</f>
        <v>Удовл.</v>
      </c>
    </row>
    <row r="16" spans="1:6" ht="12.75">
      <c r="A16" s="66">
        <f t="shared" si="1"/>
        <v>37012</v>
      </c>
      <c r="B16" s="61" t="str">
        <f t="shared" si="0"/>
        <v>Вторник</v>
      </c>
      <c r="C16" s="62" t="str">
        <f>IF('Справочная таблица'!F24=0,"-","+")</f>
        <v>+</v>
      </c>
      <c r="D16" s="62" t="str">
        <f>IF('Справочная таблица'!G24=0,"-","+")</f>
        <v>-</v>
      </c>
      <c r="E16" s="62" t="str">
        <f>IF('Справочная таблица'!H24=0,"-","+")</f>
        <v>-</v>
      </c>
      <c r="F16" s="67" t="str">
        <f>VLOOKUP('Справочная таблица'!I24,Состояния,2)</f>
        <v>Удовл.</v>
      </c>
    </row>
    <row r="17" spans="1:6" ht="12.75">
      <c r="A17" s="66">
        <f t="shared" si="1"/>
        <v>37013</v>
      </c>
      <c r="B17" s="61" t="str">
        <f t="shared" si="0"/>
        <v>Среда</v>
      </c>
      <c r="C17" s="62" t="str">
        <f>IF('Справочная таблица'!F25=0,"-","+")</f>
        <v>+</v>
      </c>
      <c r="D17" s="62" t="str">
        <f>IF('Справочная таблица'!G25=0,"-","+")</f>
        <v>-</v>
      </c>
      <c r="E17" s="62" t="str">
        <f>IF('Справочная таблица'!H25=0,"-","+")</f>
        <v>-</v>
      </c>
      <c r="F17" s="67" t="str">
        <f>VLOOKUP('Справочная таблица'!I25,Состояния,2)</f>
        <v>Удовл.</v>
      </c>
    </row>
    <row r="18" spans="1:6" ht="12.75">
      <c r="A18" s="66">
        <f t="shared" si="1"/>
        <v>37014</v>
      </c>
      <c r="B18" s="61" t="str">
        <f t="shared" si="0"/>
        <v>Четверг</v>
      </c>
      <c r="C18" s="62" t="str">
        <f>IF('Справочная таблица'!F26=0,"-","+")</f>
        <v>+</v>
      </c>
      <c r="D18" s="62" t="str">
        <f>IF('Справочная таблица'!G26=0,"-","+")</f>
        <v>-</v>
      </c>
      <c r="E18" s="62" t="str">
        <f>IF('Справочная таблица'!H26=0,"-","+")</f>
        <v>-</v>
      </c>
      <c r="F18" s="67" t="str">
        <f>VLOOKUP('Справочная таблица'!I26,Состояния,2)</f>
        <v>Удовл.</v>
      </c>
    </row>
    <row r="19" spans="1:6" ht="12.75">
      <c r="A19" s="66">
        <f t="shared" si="1"/>
        <v>37015</v>
      </c>
      <c r="B19" s="61" t="str">
        <f t="shared" si="0"/>
        <v>Пятница</v>
      </c>
      <c r="C19" s="62" t="str">
        <f>IF('Справочная таблица'!F27=0,"-","+")</f>
        <v>+</v>
      </c>
      <c r="D19" s="62" t="str">
        <f>IF('Справочная таблица'!G27=0,"-","+")</f>
        <v>+</v>
      </c>
      <c r="E19" s="62" t="str">
        <f>IF('Справочная таблица'!H27=0,"-","+")</f>
        <v>+</v>
      </c>
      <c r="F19" s="67" t="str">
        <f>VLOOKUP('Справочная таблица'!I27,Состояния,2)</f>
        <v>Отлично</v>
      </c>
    </row>
    <row r="20" spans="1:6" ht="12.75">
      <c r="A20" s="66">
        <f t="shared" si="1"/>
        <v>37016</v>
      </c>
      <c r="B20" s="61" t="str">
        <f t="shared" si="0"/>
        <v>Суббота</v>
      </c>
      <c r="C20" s="62" t="str">
        <f>IF('Справочная таблица'!F28=0,"-","+")</f>
        <v>+</v>
      </c>
      <c r="D20" s="62" t="str">
        <f>IF('Справочная таблица'!G28=0,"-","+")</f>
        <v>+</v>
      </c>
      <c r="E20" s="62" t="str">
        <f>IF('Справочная таблица'!H28=0,"-","+")</f>
        <v>+</v>
      </c>
      <c r="F20" s="67" t="str">
        <f>VLOOKUP('Справочная таблица'!I28,Состояния,2)</f>
        <v>Отлично</v>
      </c>
    </row>
    <row r="21" spans="1:6" ht="12.75">
      <c r="A21" s="66">
        <f t="shared" si="1"/>
        <v>37017</v>
      </c>
      <c r="B21" s="61" t="str">
        <f t="shared" si="0"/>
        <v>Воскресенье</v>
      </c>
      <c r="C21" s="62" t="str">
        <f>IF('Справочная таблица'!F29=0,"-","+")</f>
        <v>+</v>
      </c>
      <c r="D21" s="62" t="str">
        <f>IF('Справочная таблица'!G29=0,"-","+")</f>
        <v>+</v>
      </c>
      <c r="E21" s="62" t="str">
        <f>IF('Справочная таблица'!H29=0,"-","+")</f>
        <v>+</v>
      </c>
      <c r="F21" s="67" t="str">
        <f>VLOOKUP('Справочная таблица'!I29,Состояния,2)</f>
        <v>Отлично</v>
      </c>
    </row>
    <row r="22" spans="1:6" ht="12.75">
      <c r="A22" s="66">
        <f t="shared" si="1"/>
        <v>37018</v>
      </c>
      <c r="B22" s="61" t="str">
        <f t="shared" si="0"/>
        <v>Понедельник</v>
      </c>
      <c r="C22" s="62" t="str">
        <f>IF('Справочная таблица'!F30=0,"-","+")</f>
        <v>+</v>
      </c>
      <c r="D22" s="62" t="str">
        <f>IF('Справочная таблица'!G30=0,"-","+")</f>
        <v>+</v>
      </c>
      <c r="E22" s="62" t="str">
        <f>IF('Справочная таблица'!H30=0,"-","+")</f>
        <v>+</v>
      </c>
      <c r="F22" s="67" t="str">
        <f>VLOOKUP('Справочная таблица'!I30,Состояния,2)</f>
        <v>Отлично</v>
      </c>
    </row>
    <row r="23" spans="1:6" ht="12.75">
      <c r="A23" s="66">
        <f t="shared" si="1"/>
        <v>37019</v>
      </c>
      <c r="B23" s="61" t="str">
        <f t="shared" si="0"/>
        <v>Вторник</v>
      </c>
      <c r="C23" s="62" t="str">
        <f>IF('Справочная таблица'!F31=0,"-","+")</f>
        <v>+</v>
      </c>
      <c r="D23" s="62" t="str">
        <f>IF('Справочная таблица'!G31=0,"-","+")</f>
        <v>+</v>
      </c>
      <c r="E23" s="62" t="str">
        <f>IF('Справочная таблица'!H31=0,"-","+")</f>
        <v>+</v>
      </c>
      <c r="F23" s="67" t="str">
        <f>VLOOKUP('Справочная таблица'!I31,Состояния,2)</f>
        <v>Отлично</v>
      </c>
    </row>
    <row r="24" spans="1:6" ht="12.75">
      <c r="A24" s="66">
        <f t="shared" si="1"/>
        <v>37020</v>
      </c>
      <c r="B24" s="61" t="str">
        <f t="shared" si="0"/>
        <v>Среда</v>
      </c>
      <c r="C24" s="62" t="str">
        <f>IF('Справочная таблица'!F32=0,"-","+")</f>
        <v>+</v>
      </c>
      <c r="D24" s="62" t="str">
        <f>IF('Справочная таблица'!G32=0,"-","+")</f>
        <v>+</v>
      </c>
      <c r="E24" s="62" t="str">
        <f>IF('Справочная таблица'!H32=0,"-","+")</f>
        <v>+</v>
      </c>
      <c r="F24" s="67" t="str">
        <f>VLOOKUP('Справочная таблица'!I32,Состояния,2)</f>
        <v>Отлично</v>
      </c>
    </row>
    <row r="25" spans="1:6" ht="12.75">
      <c r="A25" s="66">
        <f t="shared" si="1"/>
        <v>37021</v>
      </c>
      <c r="B25" s="61" t="str">
        <f t="shared" si="0"/>
        <v>Четверг</v>
      </c>
      <c r="C25" s="62" t="str">
        <f>IF('Справочная таблица'!F33=0,"-","+")</f>
        <v>+</v>
      </c>
      <c r="D25" s="62" t="str">
        <f>IF('Справочная таблица'!G33=0,"-","+")</f>
        <v>+</v>
      </c>
      <c r="E25" s="62" t="str">
        <f>IF('Справочная таблица'!H33=0,"-","+")</f>
        <v>+</v>
      </c>
      <c r="F25" s="67" t="str">
        <f>VLOOKUP('Справочная таблица'!I33,Состояния,2)</f>
        <v>Отлично</v>
      </c>
    </row>
    <row r="26" spans="1:6" ht="12.75">
      <c r="A26" s="66">
        <f t="shared" si="1"/>
        <v>37022</v>
      </c>
      <c r="B26" s="61" t="str">
        <f t="shared" si="0"/>
        <v>Пятница</v>
      </c>
      <c r="C26" s="62" t="str">
        <f>IF('Справочная таблица'!F34=0,"-","+")</f>
        <v>-</v>
      </c>
      <c r="D26" s="62" t="str">
        <f>IF('Справочная таблица'!G34=0,"-","+")</f>
        <v>+</v>
      </c>
      <c r="E26" s="62" t="str">
        <f>IF('Справочная таблица'!H34=0,"-","+")</f>
        <v>+</v>
      </c>
      <c r="F26" s="67" t="str">
        <f>VLOOKUP('Справочная таблица'!I34,Состояния,2)</f>
        <v>Хорошо</v>
      </c>
    </row>
    <row r="27" spans="1:6" ht="12.75">
      <c r="A27" s="66">
        <f t="shared" si="1"/>
        <v>37023</v>
      </c>
      <c r="B27" s="61" t="str">
        <f t="shared" si="0"/>
        <v>Суббота</v>
      </c>
      <c r="C27" s="62" t="str">
        <f>IF('Справочная таблица'!F35=0,"-","+")</f>
        <v>-</v>
      </c>
      <c r="D27" s="62" t="str">
        <f>IF('Справочная таблица'!G35=0,"-","+")</f>
        <v>+</v>
      </c>
      <c r="E27" s="62" t="str">
        <f>IF('Справочная таблица'!H35=0,"-","+")</f>
        <v>+</v>
      </c>
      <c r="F27" s="67" t="str">
        <f>VLOOKUP('Справочная таблица'!I35,Состояния,2)</f>
        <v>Хорошо</v>
      </c>
    </row>
    <row r="28" spans="1:6" ht="12.75">
      <c r="A28" s="66">
        <f t="shared" si="1"/>
        <v>37024</v>
      </c>
      <c r="B28" s="61" t="str">
        <f t="shared" si="0"/>
        <v>Воскресенье</v>
      </c>
      <c r="C28" s="62" t="str">
        <f>IF('Справочная таблица'!F36=0,"-","+")</f>
        <v>-</v>
      </c>
      <c r="D28" s="62" t="str">
        <f>IF('Справочная таблица'!G36=0,"-","+")</f>
        <v>+</v>
      </c>
      <c r="E28" s="62" t="str">
        <f>IF('Справочная таблица'!H36=0,"-","+")</f>
        <v>+</v>
      </c>
      <c r="F28" s="67" t="str">
        <f>VLOOKUP('Справочная таблица'!I36,Состояния,2)</f>
        <v>Хорошо</v>
      </c>
    </row>
    <row r="29" spans="1:6" ht="12.75">
      <c r="A29" s="66">
        <f t="shared" si="1"/>
        <v>37025</v>
      </c>
      <c r="B29" s="61" t="str">
        <f t="shared" si="0"/>
        <v>Понедельник</v>
      </c>
      <c r="C29" s="62" t="str">
        <f>IF('Справочная таблица'!F37=0,"-","+")</f>
        <v>-</v>
      </c>
      <c r="D29" s="62" t="str">
        <f>IF('Справочная таблица'!G37=0,"-","+")</f>
        <v>+</v>
      </c>
      <c r="E29" s="62" t="str">
        <f>IF('Справочная таблица'!H37=0,"-","+")</f>
        <v>+</v>
      </c>
      <c r="F29" s="67" t="str">
        <f>VLOOKUP('Справочная таблица'!I37,Состояния,2)</f>
        <v>Хорошо</v>
      </c>
    </row>
    <row r="30" spans="1:6" ht="12.75">
      <c r="A30" s="66">
        <f t="shared" si="1"/>
        <v>37026</v>
      </c>
      <c r="B30" s="61" t="str">
        <f t="shared" si="0"/>
        <v>Вторник</v>
      </c>
      <c r="C30" s="62" t="str">
        <f>IF('Справочная таблица'!F38=0,"-","+")</f>
        <v>-</v>
      </c>
      <c r="D30" s="62" t="str">
        <f>IF('Справочная таблица'!G38=0,"-","+")</f>
        <v>+</v>
      </c>
      <c r="E30" s="62" t="str">
        <f>IF('Справочная таблица'!H38=0,"-","+")</f>
        <v>+</v>
      </c>
      <c r="F30" s="67" t="str">
        <f>VLOOKUP('Справочная таблица'!I38,Состояния,2)</f>
        <v>Хорошо</v>
      </c>
    </row>
    <row r="31" spans="1:6" ht="12.75">
      <c r="A31" s="66">
        <f t="shared" si="1"/>
        <v>37027</v>
      </c>
      <c r="B31" s="61" t="str">
        <f t="shared" si="0"/>
        <v>Среда</v>
      </c>
      <c r="C31" s="62" t="str">
        <f>IF('Справочная таблица'!F39=0,"-","+")</f>
        <v>-</v>
      </c>
      <c r="D31" s="62" t="str">
        <f>IF('Справочная таблица'!G39=0,"-","+")</f>
        <v>+</v>
      </c>
      <c r="E31" s="62" t="str">
        <f>IF('Справочная таблица'!H39=0,"-","+")</f>
        <v>+</v>
      </c>
      <c r="F31" s="67" t="str">
        <f>VLOOKUP('Справочная таблица'!I39,Состояния,2)</f>
        <v>Хорошо</v>
      </c>
    </row>
    <row r="32" spans="1:6" ht="12.75">
      <c r="A32" s="66">
        <f>A31+1</f>
        <v>37028</v>
      </c>
      <c r="B32" s="61" t="str">
        <f t="shared" si="0"/>
        <v>Четверг</v>
      </c>
      <c r="C32" s="62" t="str">
        <f>IF('Справочная таблица'!F40=0,"-","+")</f>
        <v>-</v>
      </c>
      <c r="D32" s="62" t="str">
        <f>IF('Справочная таблица'!G40=0,"-","+")</f>
        <v>+</v>
      </c>
      <c r="E32" s="62" t="str">
        <f>IF('Справочная таблица'!H40=0,"-","+")</f>
        <v>+</v>
      </c>
      <c r="F32" s="67" t="str">
        <f>VLOOKUP('Справочная таблица'!I40,Состояния,2)</f>
        <v>Хорошо</v>
      </c>
    </row>
    <row r="33" spans="1:6" ht="12.75">
      <c r="A33" s="66">
        <f t="shared" si="1"/>
        <v>37029</v>
      </c>
      <c r="B33" s="61" t="str">
        <f t="shared" si="0"/>
        <v>Пятница</v>
      </c>
      <c r="C33" s="62" t="str">
        <f>IF('Справочная таблица'!F41=0,"-","+")</f>
        <v>-</v>
      </c>
      <c r="D33" s="62" t="str">
        <f>IF('Справочная таблица'!G41=0,"-","+")</f>
        <v>-</v>
      </c>
      <c r="E33" s="62" t="str">
        <f>IF('Справочная таблица'!H41=0,"-","+")</f>
        <v>+</v>
      </c>
      <c r="F33" s="67" t="str">
        <f>VLOOKUP('Справочная таблица'!I41,Состояния,2)</f>
        <v>Удовл.</v>
      </c>
    </row>
    <row r="34" spans="1:6" ht="12.75">
      <c r="A34" s="66">
        <f t="shared" si="1"/>
        <v>37030</v>
      </c>
      <c r="B34" s="61" t="str">
        <f t="shared" si="0"/>
        <v>Суббота</v>
      </c>
      <c r="C34" s="62" t="str">
        <f>IF('Справочная таблица'!F42=0,"-","+")</f>
        <v>-</v>
      </c>
      <c r="D34" s="62" t="str">
        <f>IF('Справочная таблица'!G42=0,"-","+")</f>
        <v>-</v>
      </c>
      <c r="E34" s="62" t="str">
        <f>IF('Справочная таблица'!H42=0,"-","+")</f>
        <v>-</v>
      </c>
      <c r="F34" s="67" t="str">
        <f>VLOOKUP('Справочная таблица'!I42,Состояния,2)</f>
        <v>Плохо</v>
      </c>
    </row>
    <row r="35" spans="1:6" ht="12.75">
      <c r="A35" s="66">
        <f t="shared" si="1"/>
        <v>37031</v>
      </c>
      <c r="B35" s="61" t="str">
        <f t="shared" si="0"/>
        <v>Воскресенье</v>
      </c>
      <c r="C35" s="62" t="str">
        <f>IF('Справочная таблица'!F43=0,"-","+")</f>
        <v>-</v>
      </c>
      <c r="D35" s="62" t="str">
        <f>IF('Справочная таблица'!G43=0,"-","+")</f>
        <v>-</v>
      </c>
      <c r="E35" s="62" t="str">
        <f>IF('Справочная таблица'!H43=0,"-","+")</f>
        <v>-</v>
      </c>
      <c r="F35" s="67" t="str">
        <f>VLOOKUP('Справочная таблица'!I43,Состояния,2)</f>
        <v>Плохо</v>
      </c>
    </row>
    <row r="36" spans="1:6" ht="13.5" thickBot="1">
      <c r="A36" s="68">
        <f t="shared" si="1"/>
        <v>37032</v>
      </c>
      <c r="B36" s="69" t="str">
        <f t="shared" si="0"/>
        <v>Понедельник</v>
      </c>
      <c r="C36" s="70" t="str">
        <f>IF('Справочная таблица'!F44=0,"-","+")</f>
        <v>-</v>
      </c>
      <c r="D36" s="70" t="str">
        <f>IF('Справочная таблица'!G44=0,"-","+")</f>
        <v>-</v>
      </c>
      <c r="E36" s="70" t="str">
        <f>IF('Справочная таблица'!H44=0,"-","+")</f>
        <v>-</v>
      </c>
      <c r="F36" s="71" t="str">
        <f>VLOOKUP('Справочная таблица'!I44,Состояния,2)</f>
        <v>Плохо</v>
      </c>
    </row>
    <row r="37" ht="13.5" thickTop="1"/>
  </sheetData>
  <mergeCells count="1">
    <mergeCell ref="B1:E1"/>
  </mergeCells>
  <conditionalFormatting sqref="C5:E36">
    <cfRule type="cellIs" priority="1" dxfId="0" operator="equal" stopIfTrue="1">
      <formula>"-"</formula>
    </cfRule>
    <cfRule type="cellIs" priority="2" dxfId="1" operator="equal" stopIfTrue="1">
      <formula>"+"</formula>
    </cfRule>
  </conditionalFormatting>
  <conditionalFormatting sqref="F5:F36">
    <cfRule type="cellIs" priority="3" dxfId="2" operator="equal" stopIfTrue="1">
      <formula>"Плохо"</formula>
    </cfRule>
    <cfRule type="cellIs" priority="4" dxfId="3" operator="equal" stopIfTrue="1">
      <formula>"Хорошо"</formula>
    </cfRule>
    <cfRule type="cellIs" priority="5" dxfId="4" operator="equal" stopIfTrue="1">
      <formula>"Отлично"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20" sqref="E20"/>
    </sheetView>
  </sheetViews>
  <sheetFormatPr defaultColWidth="9.00390625" defaultRowHeight="12.75"/>
  <cols>
    <col min="7" max="7" width="17.125" style="0" customWidth="1"/>
  </cols>
  <sheetData>
    <row r="1" spans="1:7" ht="12.75">
      <c r="A1" t="s">
        <v>18</v>
      </c>
      <c r="D1" t="s">
        <v>26</v>
      </c>
      <c r="G1" t="s">
        <v>51</v>
      </c>
    </row>
    <row r="2" spans="1:8" ht="12.75">
      <c r="A2">
        <v>1</v>
      </c>
      <c r="B2" t="s">
        <v>19</v>
      </c>
      <c r="D2">
        <v>0</v>
      </c>
      <c r="E2" t="s">
        <v>27</v>
      </c>
      <c r="G2" s="36">
        <f>DATE(YEAR(день_рожден),1,1)</f>
        <v>19360</v>
      </c>
      <c r="H2" t="s">
        <v>39</v>
      </c>
    </row>
    <row r="3" spans="1:8" ht="12.75">
      <c r="A3">
        <v>2</v>
      </c>
      <c r="B3" t="s">
        <v>20</v>
      </c>
      <c r="D3">
        <v>1</v>
      </c>
      <c r="E3" t="s">
        <v>28</v>
      </c>
      <c r="G3" s="36">
        <f>DATE(YEAR(день_рожден),1,21)</f>
        <v>19380</v>
      </c>
      <c r="H3" t="s">
        <v>40</v>
      </c>
    </row>
    <row r="4" spans="1:8" ht="12.75">
      <c r="A4">
        <v>3</v>
      </c>
      <c r="B4" t="s">
        <v>21</v>
      </c>
      <c r="D4">
        <v>2</v>
      </c>
      <c r="E4" t="s">
        <v>29</v>
      </c>
      <c r="G4" s="36">
        <f>DATE(YEAR(день_рожден),2,20)</f>
        <v>19410</v>
      </c>
      <c r="H4" t="s">
        <v>41</v>
      </c>
    </row>
    <row r="5" spans="1:8" ht="12.75">
      <c r="A5">
        <v>4</v>
      </c>
      <c r="B5" t="s">
        <v>22</v>
      </c>
      <c r="D5">
        <v>3</v>
      </c>
      <c r="E5" t="s">
        <v>30</v>
      </c>
      <c r="G5" s="36">
        <f>DATE(YEAR(день_рожден),3,21)</f>
        <v>19439</v>
      </c>
      <c r="H5" t="s">
        <v>42</v>
      </c>
    </row>
    <row r="6" spans="1:8" ht="12.75">
      <c r="A6">
        <v>5</v>
      </c>
      <c r="B6" t="s">
        <v>23</v>
      </c>
      <c r="D6">
        <v>4</v>
      </c>
      <c r="E6" t="s">
        <v>31</v>
      </c>
      <c r="G6" s="36">
        <f>DATE(YEAR(день_рожден),4,21)</f>
        <v>19470</v>
      </c>
      <c r="H6" t="s">
        <v>43</v>
      </c>
    </row>
    <row r="7" spans="1:8" ht="12.75">
      <c r="A7">
        <v>6</v>
      </c>
      <c r="B7" t="s">
        <v>24</v>
      </c>
      <c r="D7">
        <v>5</v>
      </c>
      <c r="E7" t="s">
        <v>32</v>
      </c>
      <c r="G7" s="36">
        <f>DATE(YEAR(день_рожден),5,22)</f>
        <v>19501</v>
      </c>
      <c r="H7" t="s">
        <v>44</v>
      </c>
    </row>
    <row r="8" spans="1:8" ht="12.75">
      <c r="A8">
        <v>7</v>
      </c>
      <c r="B8" t="s">
        <v>25</v>
      </c>
      <c r="D8">
        <v>6</v>
      </c>
      <c r="E8" t="s">
        <v>33</v>
      </c>
      <c r="G8" s="36">
        <f>DATE(YEAR(день_рожден),6,22)</f>
        <v>19532</v>
      </c>
      <c r="H8" t="s">
        <v>45</v>
      </c>
    </row>
    <row r="9" spans="4:8" ht="12.75">
      <c r="D9">
        <v>7</v>
      </c>
      <c r="E9" t="s">
        <v>34</v>
      </c>
      <c r="G9" s="36">
        <f>DATE(YEAR(день_рожден),7,23)</f>
        <v>19563</v>
      </c>
      <c r="H9" t="s">
        <v>46</v>
      </c>
    </row>
    <row r="10" spans="4:8" ht="12.75">
      <c r="D10">
        <v>8</v>
      </c>
      <c r="E10" t="s">
        <v>35</v>
      </c>
      <c r="G10" s="36">
        <f>DATE(YEAR(день_рожден),8,24)</f>
        <v>19595</v>
      </c>
      <c r="H10" t="s">
        <v>47</v>
      </c>
    </row>
    <row r="11" spans="4:8" ht="12.75">
      <c r="D11">
        <v>9</v>
      </c>
      <c r="E11" t="s">
        <v>36</v>
      </c>
      <c r="G11" s="36">
        <f>DATE(YEAR(день_рожден),9,24)</f>
        <v>19626</v>
      </c>
      <c r="H11" t="s">
        <v>48</v>
      </c>
    </row>
    <row r="12" spans="4:8" ht="12.75">
      <c r="D12">
        <v>10</v>
      </c>
      <c r="E12" t="s">
        <v>37</v>
      </c>
      <c r="G12" s="36">
        <f>DATE(YEAR(день_рожден),10,24)</f>
        <v>19656</v>
      </c>
      <c r="H12" t="s">
        <v>49</v>
      </c>
    </row>
    <row r="13" spans="4:8" ht="12.75">
      <c r="D13">
        <v>11</v>
      </c>
      <c r="E13" t="s">
        <v>38</v>
      </c>
      <c r="G13" s="36">
        <f>DATE(YEAR(день_рожден),11,23)</f>
        <v>19686</v>
      </c>
      <c r="H13" t="s">
        <v>50</v>
      </c>
    </row>
    <row r="14" spans="7:8" ht="12.75">
      <c r="G14" s="36">
        <f>DATE(YEAR(день_рожден),12,22)</f>
        <v>19715</v>
      </c>
      <c r="H14" t="s">
        <v>39</v>
      </c>
    </row>
    <row r="15" ht="12.75">
      <c r="A15" t="s">
        <v>75</v>
      </c>
    </row>
    <row r="16" spans="1:2" ht="12.75">
      <c r="A16">
        <v>0</v>
      </c>
      <c r="B16" t="s">
        <v>71</v>
      </c>
    </row>
    <row r="17" spans="1:2" ht="12.75">
      <c r="A17">
        <v>1</v>
      </c>
      <c r="B17" t="s">
        <v>72</v>
      </c>
    </row>
    <row r="18" spans="1:2" ht="12.75">
      <c r="A18">
        <v>2</v>
      </c>
      <c r="B18" t="s">
        <v>73</v>
      </c>
    </row>
    <row r="19" spans="1:2" ht="12.75">
      <c r="A19">
        <v>3</v>
      </c>
      <c r="B19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F13" sqref="F13"/>
    </sheetView>
  </sheetViews>
  <sheetFormatPr defaultColWidth="9.00390625" defaultRowHeight="12.75"/>
  <cols>
    <col min="1" max="1" width="12.125" style="0" customWidth="1"/>
    <col min="3" max="3" width="9.75390625" style="0" customWidth="1"/>
    <col min="4" max="4" width="9.25390625" style="0" customWidth="1"/>
  </cols>
  <sheetData>
    <row r="1" ht="12.75">
      <c r="B1" s="3" t="s">
        <v>60</v>
      </c>
    </row>
    <row r="3" spans="2:5" ht="12.75">
      <c r="B3" s="3" t="s">
        <v>52</v>
      </c>
      <c r="E3" s="40">
        <f>DATE('Исходные данные'!E8,'Исходные данные'!D8,'Исходные данные'!C8)</f>
        <v>37001</v>
      </c>
    </row>
    <row r="4" spans="2:5" ht="12.75">
      <c r="B4" s="3"/>
      <c r="E4" s="40"/>
    </row>
    <row r="5" spans="2:5" ht="13.5" thickBot="1">
      <c r="B5" s="3"/>
      <c r="C5" s="51" t="s">
        <v>61</v>
      </c>
      <c r="D5" s="51"/>
      <c r="E5" s="51"/>
    </row>
    <row r="6" spans="2:5" ht="13.5" thickTop="1">
      <c r="B6" s="3"/>
      <c r="C6" s="49" t="s">
        <v>55</v>
      </c>
      <c r="D6" s="49" t="s">
        <v>56</v>
      </c>
      <c r="E6" s="49" t="s">
        <v>54</v>
      </c>
    </row>
    <row r="7" spans="2:5" ht="13.5" customHeight="1">
      <c r="B7" s="3"/>
      <c r="C7" s="50"/>
      <c r="D7" s="50"/>
      <c r="E7" s="50"/>
    </row>
    <row r="8" spans="2:5" ht="12.75">
      <c r="B8" s="3"/>
      <c r="C8" s="46">
        <v>23.6884</v>
      </c>
      <c r="D8" s="46">
        <v>28.4261</v>
      </c>
      <c r="E8" s="47">
        <v>33.1638</v>
      </c>
    </row>
    <row r="9" spans="2:5" ht="12.75">
      <c r="B9" s="3"/>
      <c r="C9" s="46">
        <f>2*PI()/23.6884</f>
        <v>0.2652431277409866</v>
      </c>
      <c r="D9" s="46">
        <f>2*PI()/28.4261</f>
        <v>0.2210357842679645</v>
      </c>
      <c r="E9" s="46">
        <f>2*PI()/33.1638</f>
        <v>0.18945914844437567</v>
      </c>
    </row>
    <row r="10" ht="13.5" thickBot="1"/>
    <row r="11" spans="1:9" s="41" customFormat="1" ht="13.5" thickTop="1">
      <c r="A11" s="54" t="s">
        <v>57</v>
      </c>
      <c r="B11" s="49" t="s">
        <v>53</v>
      </c>
      <c r="C11" s="49" t="s">
        <v>55</v>
      </c>
      <c r="D11" s="49" t="s">
        <v>56</v>
      </c>
      <c r="E11" s="49" t="s">
        <v>54</v>
      </c>
      <c r="F11" s="49" t="s">
        <v>59</v>
      </c>
      <c r="G11" s="49"/>
      <c r="H11" s="49"/>
      <c r="I11" s="52" t="s">
        <v>58</v>
      </c>
    </row>
    <row r="12" spans="1:9" ht="25.5" customHeight="1">
      <c r="A12" s="55"/>
      <c r="B12" s="50"/>
      <c r="C12" s="50"/>
      <c r="D12" s="50"/>
      <c r="E12" s="50"/>
      <c r="F12" s="42" t="s">
        <v>55</v>
      </c>
      <c r="G12" s="42" t="s">
        <v>56</v>
      </c>
      <c r="H12" s="42" t="s">
        <v>54</v>
      </c>
      <c r="I12" s="53"/>
    </row>
    <row r="13" spans="1:9" ht="12.75">
      <c r="A13" s="43">
        <f>биоритм-день_рожден</f>
        <v>17497</v>
      </c>
      <c r="B13" s="48">
        <f>биоритм</f>
        <v>37001</v>
      </c>
      <c r="C13" s="44">
        <f>SIN(C$9*$A13)</f>
        <v>-0.735670960636264</v>
      </c>
      <c r="D13" s="44">
        <f aca="true" t="shared" si="0" ref="D13:E28">SIN(D$9*$A13)</f>
        <v>-0.16184574106564373</v>
      </c>
      <c r="E13" s="44">
        <f t="shared" si="0"/>
        <v>-0.5534250033610211</v>
      </c>
      <c r="F13" s="44">
        <f>IF(C13&lt;=0,0,1)</f>
        <v>0</v>
      </c>
      <c r="G13" s="44">
        <f>IF(D13&lt;=0,0,1)</f>
        <v>0</v>
      </c>
      <c r="H13" s="44">
        <f>IF(E13&lt;=0,0,1)</f>
        <v>0</v>
      </c>
      <c r="I13" s="45">
        <f>SUM(F13:H13)</f>
        <v>0</v>
      </c>
    </row>
    <row r="14" spans="1:9" ht="12.75">
      <c r="A14" s="43">
        <f>A13+1</f>
        <v>17498</v>
      </c>
      <c r="B14" s="48">
        <f>B13+1</f>
        <v>37002</v>
      </c>
      <c r="C14" s="44">
        <f aca="true" t="shared" si="1" ref="C14:E37">SIN(C$9*$A14)</f>
        <v>-0.8875039710873327</v>
      </c>
      <c r="D14" s="44">
        <f t="shared" si="0"/>
        <v>-0.37425805372614596</v>
      </c>
      <c r="E14" s="44">
        <f t="shared" si="0"/>
        <v>-0.7003801431452968</v>
      </c>
      <c r="F14" s="44">
        <f aca="true" t="shared" si="2" ref="F14:F36">IF(C14&lt;=0,0,1)</f>
        <v>0</v>
      </c>
      <c r="G14" s="44">
        <f aca="true" t="shared" si="3" ref="G14:G36">IF(D14&lt;=0,0,1)</f>
        <v>0</v>
      </c>
      <c r="H14" s="44">
        <f aca="true" t="shared" si="4" ref="H14:H36">IF(E14&lt;=0,0,1)</f>
        <v>0</v>
      </c>
      <c r="I14" s="45">
        <f aca="true" t="shared" si="5" ref="I14:I36">SUM(F14:H14)</f>
        <v>0</v>
      </c>
    </row>
    <row r="15" spans="1:9" ht="12.75">
      <c r="A15" s="43">
        <f aca="true" t="shared" si="6" ref="A15:A36">A14+1</f>
        <v>17499</v>
      </c>
      <c r="B15" s="48">
        <f aca="true" t="shared" si="7" ref="B15:B36">B14+1</f>
        <v>37003</v>
      </c>
      <c r="C15" s="44">
        <f t="shared" si="1"/>
        <v>-0.977262814826139</v>
      </c>
      <c r="D15" s="44">
        <f t="shared" si="0"/>
        <v>-0.5684596334746226</v>
      </c>
      <c r="E15" s="44">
        <f t="shared" si="0"/>
        <v>-0.8222704091023069</v>
      </c>
      <c r="F15" s="44">
        <f t="shared" si="2"/>
        <v>0</v>
      </c>
      <c r="G15" s="44">
        <f t="shared" si="3"/>
        <v>0</v>
      </c>
      <c r="H15" s="44">
        <f t="shared" si="4"/>
        <v>0</v>
      </c>
      <c r="I15" s="45">
        <f t="shared" si="5"/>
        <v>0</v>
      </c>
    </row>
    <row r="16" spans="1:9" ht="12.75">
      <c r="A16" s="43">
        <f t="shared" si="6"/>
        <v>17500</v>
      </c>
      <c r="B16" s="48">
        <f t="shared" si="7"/>
        <v>37004</v>
      </c>
      <c r="C16" s="44">
        <f t="shared" si="1"/>
        <v>-0.998669541993691</v>
      </c>
      <c r="D16" s="44">
        <f t="shared" si="0"/>
        <v>-0.7350009759802721</v>
      </c>
      <c r="E16" s="44">
        <f t="shared" si="0"/>
        <v>-0.9147336499527414</v>
      </c>
      <c r="F16" s="44">
        <f t="shared" si="2"/>
        <v>0</v>
      </c>
      <c r="G16" s="44">
        <f t="shared" si="3"/>
        <v>0</v>
      </c>
      <c r="H16" s="44">
        <f t="shared" si="4"/>
        <v>0</v>
      </c>
      <c r="I16" s="45">
        <f t="shared" si="5"/>
        <v>0</v>
      </c>
    </row>
    <row r="17" spans="1:9" ht="12.75">
      <c r="A17" s="43">
        <f t="shared" si="6"/>
        <v>17501</v>
      </c>
      <c r="B17" s="48">
        <f t="shared" si="7"/>
        <v>37005</v>
      </c>
      <c r="C17" s="44">
        <f t="shared" si="1"/>
        <v>-0.9502269144995104</v>
      </c>
      <c r="D17" s="44">
        <f t="shared" si="0"/>
        <v>-0.8657784749822113</v>
      </c>
      <c r="E17" s="44">
        <f t="shared" si="0"/>
        <v>-0.9744608348966051</v>
      </c>
      <c r="F17" s="44">
        <f t="shared" si="2"/>
        <v>0</v>
      </c>
      <c r="G17" s="44">
        <f t="shared" si="3"/>
        <v>0</v>
      </c>
      <c r="H17" s="44">
        <f t="shared" si="4"/>
        <v>0</v>
      </c>
      <c r="I17" s="45">
        <f t="shared" si="5"/>
        <v>0</v>
      </c>
    </row>
    <row r="18" spans="1:9" ht="12.75">
      <c r="A18" s="43">
        <f t="shared" si="6"/>
        <v>17502</v>
      </c>
      <c r="B18" s="48">
        <f t="shared" si="7"/>
        <v>37006</v>
      </c>
      <c r="C18" s="44">
        <f t="shared" si="1"/>
        <v>-0.8353231264621767</v>
      </c>
      <c r="D18" s="44">
        <f t="shared" si="0"/>
        <v>-0.9544287293957676</v>
      </c>
      <c r="E18" s="44">
        <f t="shared" si="0"/>
        <v>-0.9993144756436559</v>
      </c>
      <c r="F18" s="44">
        <f t="shared" si="2"/>
        <v>0</v>
      </c>
      <c r="G18" s="44">
        <f t="shared" si="3"/>
        <v>0</v>
      </c>
      <c r="H18" s="44">
        <f t="shared" si="4"/>
        <v>0</v>
      </c>
      <c r="I18" s="45">
        <f t="shared" si="5"/>
        <v>0</v>
      </c>
    </row>
    <row r="19" spans="1:9" ht="12.75">
      <c r="A19" s="43">
        <f t="shared" si="6"/>
        <v>17503</v>
      </c>
      <c r="B19" s="48">
        <f t="shared" si="7"/>
        <v>37007</v>
      </c>
      <c r="C19" s="44">
        <f t="shared" si="1"/>
        <v>-0.6619948257467819</v>
      </c>
      <c r="D19" s="44">
        <f t="shared" si="0"/>
        <v>-0.9966381751183608</v>
      </c>
      <c r="E19" s="44">
        <f t="shared" si="0"/>
        <v>-0.9884051218352212</v>
      </c>
      <c r="F19" s="44">
        <f t="shared" si="2"/>
        <v>0</v>
      </c>
      <c r="G19" s="44">
        <f t="shared" si="3"/>
        <v>0</v>
      </c>
      <c r="H19" s="44">
        <f t="shared" si="4"/>
        <v>0</v>
      </c>
      <c r="I19" s="45">
        <f t="shared" si="5"/>
        <v>0</v>
      </c>
    </row>
    <row r="20" spans="1:9" ht="12.75">
      <c r="A20" s="43">
        <f t="shared" si="6"/>
        <v>17504</v>
      </c>
      <c r="B20" s="48">
        <f t="shared" si="7"/>
        <v>37008</v>
      </c>
      <c r="C20" s="44">
        <f t="shared" si="1"/>
        <v>-0.44236501144492774</v>
      </c>
      <c r="D20" s="44">
        <f t="shared" si="0"/>
        <v>-0.9903529754060341</v>
      </c>
      <c r="E20" s="44">
        <f t="shared" si="0"/>
        <v>-0.9421231922738056</v>
      </c>
      <c r="F20" s="44">
        <f t="shared" si="2"/>
        <v>0</v>
      </c>
      <c r="G20" s="44">
        <f t="shared" si="3"/>
        <v>0</v>
      </c>
      <c r="H20" s="44">
        <f t="shared" si="4"/>
        <v>0</v>
      </c>
      <c r="I20" s="45">
        <f t="shared" si="5"/>
        <v>0</v>
      </c>
    </row>
    <row r="21" spans="1:9" ht="12.75">
      <c r="A21" s="43">
        <f t="shared" si="6"/>
        <v>17505</v>
      </c>
      <c r="B21" s="48">
        <f t="shared" si="7"/>
        <v>37009</v>
      </c>
      <c r="C21" s="44">
        <f t="shared" si="1"/>
        <v>-0.19179512209747443</v>
      </c>
      <c r="D21" s="44">
        <f t="shared" si="0"/>
        <v>-0.9358789569259981</v>
      </c>
      <c r="E21" s="44">
        <f t="shared" si="0"/>
        <v>-0.8621250027991948</v>
      </c>
      <c r="F21" s="44">
        <f t="shared" si="2"/>
        <v>0</v>
      </c>
      <c r="G21" s="44">
        <f t="shared" si="3"/>
        <v>0</v>
      </c>
      <c r="H21" s="44">
        <f t="shared" si="4"/>
        <v>0</v>
      </c>
      <c r="I21" s="45">
        <f t="shared" si="5"/>
        <v>0</v>
      </c>
    </row>
    <row r="22" spans="1:9" ht="12.75">
      <c r="A22" s="43">
        <f t="shared" si="6"/>
        <v>17506</v>
      </c>
      <c r="B22" s="48">
        <f t="shared" si="7"/>
        <v>37010</v>
      </c>
      <c r="C22" s="44">
        <f t="shared" si="1"/>
        <v>0.07218938033513633</v>
      </c>
      <c r="D22" s="44">
        <f t="shared" si="0"/>
        <v>-0.8358667287736813</v>
      </c>
      <c r="E22" s="44">
        <f t="shared" si="0"/>
        <v>-0.7512734908393504</v>
      </c>
      <c r="F22" s="44">
        <f t="shared" si="2"/>
        <v>1</v>
      </c>
      <c r="G22" s="44">
        <f t="shared" si="3"/>
        <v>0</v>
      </c>
      <c r="H22" s="44">
        <f t="shared" si="4"/>
        <v>0</v>
      </c>
      <c r="I22" s="45">
        <f t="shared" si="5"/>
        <v>1</v>
      </c>
    </row>
    <row r="23" spans="1:9" ht="12.75">
      <c r="A23" s="43">
        <f t="shared" si="6"/>
        <v>17507</v>
      </c>
      <c r="B23" s="48">
        <f t="shared" si="7"/>
        <v>37011</v>
      </c>
      <c r="C23" s="44">
        <f t="shared" si="1"/>
        <v>0.33112478352339314</v>
      </c>
      <c r="D23" s="44">
        <f t="shared" si="0"/>
        <v>-0.6951827085358118</v>
      </c>
      <c r="E23" s="44">
        <f t="shared" si="0"/>
        <v>-0.6135357579573383</v>
      </c>
      <c r="F23" s="44">
        <f t="shared" si="2"/>
        <v>1</v>
      </c>
      <c r="G23" s="44">
        <f t="shared" si="3"/>
        <v>0</v>
      </c>
      <c r="H23" s="44">
        <f t="shared" si="4"/>
        <v>0</v>
      </c>
      <c r="I23" s="45">
        <f t="shared" si="5"/>
        <v>1</v>
      </c>
    </row>
    <row r="24" spans="1:9" ht="12.75">
      <c r="A24" s="43">
        <f t="shared" si="6"/>
        <v>17508</v>
      </c>
      <c r="B24" s="48">
        <f t="shared" si="7"/>
        <v>37012</v>
      </c>
      <c r="C24" s="44">
        <f t="shared" si="1"/>
        <v>0.5669005213077751</v>
      </c>
      <c r="D24" s="44">
        <f t="shared" si="0"/>
        <v>-0.5206723310458887</v>
      </c>
      <c r="E24" s="44">
        <f t="shared" si="0"/>
        <v>-0.4538410970953238</v>
      </c>
      <c r="F24" s="44">
        <f t="shared" si="2"/>
        <v>1</v>
      </c>
      <c r="G24" s="44">
        <f t="shared" si="3"/>
        <v>0</v>
      </c>
      <c r="H24" s="44">
        <f t="shared" si="4"/>
        <v>0</v>
      </c>
      <c r="I24" s="45">
        <f t="shared" si="5"/>
        <v>1</v>
      </c>
    </row>
    <row r="25" spans="1:9" ht="12.75">
      <c r="A25" s="43">
        <f t="shared" si="6"/>
        <v>17509</v>
      </c>
      <c r="B25" s="48">
        <f t="shared" si="7"/>
        <v>37013</v>
      </c>
      <c r="C25" s="44">
        <f t="shared" si="1"/>
        <v>0.7630258703442463</v>
      </c>
      <c r="D25" s="44">
        <f t="shared" si="0"/>
        <v>-0.3208269616680879</v>
      </c>
      <c r="E25" s="44">
        <f t="shared" si="0"/>
        <v>-0.27790458536450224</v>
      </c>
      <c r="F25" s="44">
        <f t="shared" si="2"/>
        <v>1</v>
      </c>
      <c r="G25" s="44">
        <f t="shared" si="3"/>
        <v>0</v>
      </c>
      <c r="H25" s="44">
        <f t="shared" si="4"/>
        <v>0</v>
      </c>
      <c r="I25" s="45">
        <f t="shared" si="5"/>
        <v>1</v>
      </c>
    </row>
    <row r="26" spans="1:9" ht="12.75">
      <c r="A26" s="43">
        <f t="shared" si="6"/>
        <v>17510</v>
      </c>
      <c r="B26" s="48">
        <f t="shared" si="7"/>
        <v>37014</v>
      </c>
      <c r="C26" s="44">
        <f t="shared" si="1"/>
        <v>0.9057833510392507</v>
      </c>
      <c r="D26" s="44">
        <f t="shared" si="0"/>
        <v>-0.10537072152405726</v>
      </c>
      <c r="E26" s="44">
        <f t="shared" si="0"/>
        <v>-0.09202255556549256</v>
      </c>
      <c r="F26" s="44">
        <f t="shared" si="2"/>
        <v>1</v>
      </c>
      <c r="G26" s="44">
        <f t="shared" si="3"/>
        <v>0</v>
      </c>
      <c r="H26" s="44">
        <f t="shared" si="4"/>
        <v>0</v>
      </c>
      <c r="I26" s="45">
        <f t="shared" si="5"/>
        <v>1</v>
      </c>
    </row>
    <row r="27" spans="1:9" ht="12.75">
      <c r="A27" s="43">
        <f t="shared" si="6"/>
        <v>17511</v>
      </c>
      <c r="B27" s="48">
        <f t="shared" si="7"/>
        <v>37015</v>
      </c>
      <c r="C27" s="44">
        <f t="shared" si="1"/>
        <v>0.9851881611329993</v>
      </c>
      <c r="D27" s="44">
        <f t="shared" si="0"/>
        <v>0.11521267098746164</v>
      </c>
      <c r="E27" s="44">
        <f t="shared" si="0"/>
        <v>0.09715273399741357</v>
      </c>
      <c r="F27" s="44">
        <f t="shared" si="2"/>
        <v>1</v>
      </c>
      <c r="G27" s="44">
        <f t="shared" si="3"/>
        <v>1</v>
      </c>
      <c r="H27" s="44">
        <f t="shared" si="4"/>
        <v>1</v>
      </c>
      <c r="I27" s="45">
        <f t="shared" si="5"/>
        <v>3</v>
      </c>
    </row>
    <row r="28" spans="1:9" ht="12.75">
      <c r="A28" s="43">
        <f t="shared" si="6"/>
        <v>17512</v>
      </c>
      <c r="B28" s="48">
        <f t="shared" si="7"/>
        <v>37016</v>
      </c>
      <c r="C28" s="44">
        <f t="shared" si="1"/>
        <v>0.995686536833905</v>
      </c>
      <c r="D28" s="44">
        <f t="shared" si="0"/>
        <v>0.33019001933150716</v>
      </c>
      <c r="E28" s="44">
        <f t="shared" si="0"/>
        <v>0.28285116739328786</v>
      </c>
      <c r="F28" s="44">
        <f t="shared" si="2"/>
        <v>1</v>
      </c>
      <c r="G28" s="44">
        <f t="shared" si="3"/>
        <v>1</v>
      </c>
      <c r="H28" s="44">
        <f t="shared" si="4"/>
        <v>1</v>
      </c>
      <c r="I28" s="45">
        <f t="shared" si="5"/>
        <v>3</v>
      </c>
    </row>
    <row r="29" spans="1:9" ht="12.75">
      <c r="A29" s="43">
        <f t="shared" si="6"/>
        <v>17513</v>
      </c>
      <c r="B29" s="48">
        <f t="shared" si="7"/>
        <v>37017</v>
      </c>
      <c r="C29" s="44">
        <f t="shared" si="1"/>
        <v>0.9365441964436169</v>
      </c>
      <c r="D29" s="44">
        <f t="shared" si="1"/>
        <v>0.5291009071347104</v>
      </c>
      <c r="E29" s="44">
        <f t="shared" si="1"/>
        <v>0.4584270567792158</v>
      </c>
      <c r="F29" s="44">
        <f t="shared" si="2"/>
        <v>1</v>
      </c>
      <c r="G29" s="44">
        <f t="shared" si="3"/>
        <v>1</v>
      </c>
      <c r="H29" s="44">
        <f t="shared" si="4"/>
        <v>1</v>
      </c>
      <c r="I29" s="45">
        <f t="shared" si="5"/>
        <v>3</v>
      </c>
    </row>
    <row r="30" spans="1:9" ht="12.75">
      <c r="A30" s="43">
        <f t="shared" si="6"/>
        <v>17514</v>
      </c>
      <c r="B30" s="48">
        <f t="shared" si="7"/>
        <v>37018</v>
      </c>
      <c r="C30" s="44">
        <f t="shared" si="1"/>
        <v>0.811897697787656</v>
      </c>
      <c r="D30" s="44">
        <f t="shared" si="1"/>
        <v>0.7022666834912737</v>
      </c>
      <c r="E30" s="44">
        <f t="shared" si="1"/>
        <v>0.6175969751371212</v>
      </c>
      <c r="F30" s="44">
        <f t="shared" si="2"/>
        <v>1</v>
      </c>
      <c r="G30" s="44">
        <f t="shared" si="3"/>
        <v>1</v>
      </c>
      <c r="H30" s="44">
        <f t="shared" si="4"/>
        <v>1</v>
      </c>
      <c r="I30" s="45">
        <f t="shared" si="5"/>
        <v>3</v>
      </c>
    </row>
    <row r="31" spans="1:9" ht="12.75">
      <c r="A31" s="43">
        <f t="shared" si="6"/>
        <v>17515</v>
      </c>
      <c r="B31" s="48">
        <f t="shared" si="7"/>
        <v>37019</v>
      </c>
      <c r="C31" s="44">
        <f t="shared" si="1"/>
        <v>0.6304651173927845</v>
      </c>
      <c r="D31" s="44">
        <f t="shared" si="1"/>
        <v>0.8412614089417133</v>
      </c>
      <c r="E31" s="44">
        <f t="shared" si="1"/>
        <v>0.7546646245916886</v>
      </c>
      <c r="F31" s="44">
        <f t="shared" si="2"/>
        <v>1</v>
      </c>
      <c r="G31" s="44">
        <f t="shared" si="3"/>
        <v>1</v>
      </c>
      <c r="H31" s="44">
        <f t="shared" si="4"/>
        <v>1</v>
      </c>
      <c r="I31" s="45">
        <f t="shared" si="5"/>
        <v>3</v>
      </c>
    </row>
    <row r="32" spans="1:9" ht="12.75">
      <c r="A32" s="43">
        <f t="shared" si="6"/>
        <v>17516</v>
      </c>
      <c r="B32" s="48">
        <f t="shared" si="7"/>
        <v>37020</v>
      </c>
      <c r="C32" s="44">
        <f t="shared" si="1"/>
        <v>0.4049362872027055</v>
      </c>
      <c r="D32" s="44">
        <f t="shared" si="1"/>
        <v>0.939321846740819</v>
      </c>
      <c r="E32" s="44">
        <f t="shared" si="1"/>
        <v>0.8647246928310889</v>
      </c>
      <c r="F32" s="44">
        <f t="shared" si="2"/>
        <v>1</v>
      </c>
      <c r="G32" s="44">
        <f t="shared" si="3"/>
        <v>1</v>
      </c>
      <c r="H32" s="44">
        <f t="shared" si="4"/>
        <v>1</v>
      </c>
      <c r="I32" s="45">
        <f t="shared" si="5"/>
        <v>3</v>
      </c>
    </row>
    <row r="33" spans="1:9" ht="12.75">
      <c r="A33" s="43">
        <f t="shared" si="6"/>
        <v>17517</v>
      </c>
      <c r="B33" s="48">
        <f t="shared" si="7"/>
        <v>37021</v>
      </c>
      <c r="C33" s="44">
        <f t="shared" si="1"/>
        <v>0.1510852371482245</v>
      </c>
      <c r="D33" s="44">
        <f t="shared" si="1"/>
        <v>0.991676549957387</v>
      </c>
      <c r="E33" s="44">
        <f t="shared" si="1"/>
        <v>0.9438384021060265</v>
      </c>
      <c r="F33" s="44">
        <f t="shared" si="2"/>
        <v>1</v>
      </c>
      <c r="G33" s="44">
        <f t="shared" si="3"/>
        <v>1</v>
      </c>
      <c r="H33" s="44">
        <f t="shared" si="4"/>
        <v>1</v>
      </c>
      <c r="I33" s="45">
        <f t="shared" si="5"/>
        <v>3</v>
      </c>
    </row>
    <row r="34" spans="1:9" ht="12.75">
      <c r="A34" s="43">
        <f t="shared" si="6"/>
        <v>17518</v>
      </c>
      <c r="B34" s="48">
        <f t="shared" si="7"/>
        <v>37022</v>
      </c>
      <c r="C34" s="44">
        <f t="shared" si="1"/>
        <v>-0.11333307852311952</v>
      </c>
      <c r="D34" s="44">
        <f t="shared" si="1"/>
        <v>0.9957780316167755</v>
      </c>
      <c r="E34" s="44">
        <f t="shared" si="1"/>
        <v>0.9891744683483211</v>
      </c>
      <c r="F34" s="44">
        <f t="shared" si="2"/>
        <v>0</v>
      </c>
      <c r="G34" s="44">
        <f t="shared" si="3"/>
        <v>1</v>
      </c>
      <c r="H34" s="44">
        <f t="shared" si="4"/>
        <v>1</v>
      </c>
      <c r="I34" s="45">
        <f t="shared" si="5"/>
        <v>2</v>
      </c>
    </row>
    <row r="35" spans="1:9" ht="12.75">
      <c r="A35" s="43">
        <f t="shared" si="6"/>
        <v>17519</v>
      </c>
      <c r="B35" s="48">
        <f t="shared" si="7"/>
        <v>37023</v>
      </c>
      <c r="C35" s="44">
        <f t="shared" si="1"/>
        <v>-0.3698246055383644</v>
      </c>
      <c r="D35" s="44">
        <f t="shared" si="1"/>
        <v>0.9514267208980198</v>
      </c>
      <c r="E35" s="44">
        <f t="shared" si="1"/>
        <v>0.9991104258277935</v>
      </c>
      <c r="F35" s="44">
        <f t="shared" si="2"/>
        <v>0</v>
      </c>
      <c r="G35" s="44">
        <f t="shared" si="3"/>
        <v>1</v>
      </c>
      <c r="H35" s="44">
        <f t="shared" si="4"/>
        <v>1</v>
      </c>
      <c r="I35" s="45">
        <f t="shared" si="5"/>
        <v>2</v>
      </c>
    </row>
    <row r="36" spans="1:9" ht="12.75">
      <c r="A36" s="43">
        <f t="shared" si="6"/>
        <v>17520</v>
      </c>
      <c r="B36" s="48">
        <f t="shared" si="7"/>
        <v>37024</v>
      </c>
      <c r="C36" s="44">
        <f t="shared" si="1"/>
        <v>-0.6004497083275185</v>
      </c>
      <c r="D36" s="44">
        <f t="shared" si="1"/>
        <v>0.8607806738958502</v>
      </c>
      <c r="E36" s="44">
        <f t="shared" si="1"/>
        <v>0.9732906911903024</v>
      </c>
      <c r="F36" s="44">
        <f t="shared" si="2"/>
        <v>0</v>
      </c>
      <c r="G36" s="44">
        <f t="shared" si="3"/>
        <v>1</v>
      </c>
      <c r="H36" s="44">
        <f t="shared" si="4"/>
        <v>1</v>
      </c>
      <c r="I36" s="45">
        <f t="shared" si="5"/>
        <v>2</v>
      </c>
    </row>
    <row r="37" spans="1:9" ht="12.75">
      <c r="A37" s="43">
        <f aca="true" t="shared" si="8" ref="A37:B41">A36+1</f>
        <v>17521</v>
      </c>
      <c r="B37" s="48">
        <f t="shared" si="8"/>
        <v>37025</v>
      </c>
      <c r="C37" s="44">
        <f t="shared" si="1"/>
        <v>-0.7890779113716642</v>
      </c>
      <c r="D37" s="44">
        <f t="shared" si="1"/>
        <v>0.7282505664390957</v>
      </c>
      <c r="E37" s="44">
        <f t="shared" si="1"/>
        <v>0.9126392889063913</v>
      </c>
      <c r="F37" s="44">
        <f aca="true" t="shared" si="9" ref="F37:H41">IF(C37&lt;=0,0,1)</f>
        <v>0</v>
      </c>
      <c r="G37" s="44">
        <f t="shared" si="9"/>
        <v>1</v>
      </c>
      <c r="H37" s="44">
        <f t="shared" si="9"/>
        <v>1</v>
      </c>
      <c r="I37" s="45">
        <f>SUM(F37:H37)</f>
        <v>2</v>
      </c>
    </row>
    <row r="38" spans="1:9" ht="12.75">
      <c r="A38" s="43">
        <f t="shared" si="8"/>
        <v>17522</v>
      </c>
      <c r="B38" s="48">
        <f t="shared" si="8"/>
        <v>37026</v>
      </c>
      <c r="C38" s="44">
        <f aca="true" t="shared" si="10" ref="C38:E41">SIN(C$9*$A38)</f>
        <v>-0.9225161035364781</v>
      </c>
      <c r="D38" s="44">
        <f t="shared" si="10"/>
        <v>0.5602850784314005</v>
      </c>
      <c r="E38" s="44">
        <f t="shared" si="10"/>
        <v>0.8193267827197709</v>
      </c>
      <c r="F38" s="44">
        <f t="shared" si="9"/>
        <v>0</v>
      </c>
      <c r="G38" s="44">
        <f t="shared" si="9"/>
        <v>1</v>
      </c>
      <c r="H38" s="44">
        <f t="shared" si="9"/>
        <v>1</v>
      </c>
      <c r="I38" s="45">
        <f>SUM(F38:H38)</f>
        <v>2</v>
      </c>
    </row>
    <row r="39" spans="1:9" ht="12.75">
      <c r="A39" s="43">
        <f t="shared" si="8"/>
        <v>17523</v>
      </c>
      <c r="B39" s="48">
        <f t="shared" si="8"/>
        <v>37027</v>
      </c>
      <c r="C39" s="44">
        <f t="shared" si="10"/>
        <v>-0.9914312960633116</v>
      </c>
      <c r="D39" s="44">
        <f t="shared" si="10"/>
        <v>0.36505711252624334</v>
      </c>
      <c r="E39" s="44">
        <f t="shared" si="10"/>
        <v>0.6966925965380164</v>
      </c>
      <c r="F39" s="44">
        <f t="shared" si="9"/>
        <v>0</v>
      </c>
      <c r="G39" s="44">
        <f t="shared" si="9"/>
        <v>1</v>
      </c>
      <c r="H39" s="44">
        <f t="shared" si="9"/>
        <v>1</v>
      </c>
      <c r="I39" s="45">
        <f>SUM(F39:H39)</f>
        <v>2</v>
      </c>
    </row>
    <row r="40" spans="1:9" ht="12.75">
      <c r="A40" s="43">
        <f t="shared" si="8"/>
        <v>17524</v>
      </c>
      <c r="B40" s="48">
        <f t="shared" si="8"/>
        <v>37028</v>
      </c>
      <c r="C40" s="44">
        <f t="shared" si="10"/>
        <v>-0.9910033942936888</v>
      </c>
      <c r="D40" s="44">
        <f t="shared" si="10"/>
        <v>0.15206611518417398</v>
      </c>
      <c r="E40" s="44">
        <f t="shared" si="10"/>
        <v>0.5491255047053758</v>
      </c>
      <c r="F40" s="44">
        <f t="shared" si="9"/>
        <v>0</v>
      </c>
      <c r="G40" s="44">
        <f t="shared" si="9"/>
        <v>1</v>
      </c>
      <c r="H40" s="44">
        <f t="shared" si="9"/>
        <v>1</v>
      </c>
      <c r="I40" s="45">
        <f>SUM(F40:H40)</f>
        <v>2</v>
      </c>
    </row>
    <row r="41" spans="1:9" ht="12.75">
      <c r="A41" s="43">
        <f t="shared" si="8"/>
        <v>17525</v>
      </c>
      <c r="B41" s="48">
        <f t="shared" si="8"/>
        <v>37029</v>
      </c>
      <c r="C41" s="44">
        <f t="shared" si="10"/>
        <v>-0.9212623267086637</v>
      </c>
      <c r="D41" s="44">
        <f t="shared" si="10"/>
        <v>-0.06832414953715653</v>
      </c>
      <c r="E41" s="44">
        <f t="shared" si="10"/>
        <v>0.381906568619834</v>
      </c>
      <c r="F41" s="44">
        <f t="shared" si="9"/>
        <v>0</v>
      </c>
      <c r="G41" s="44">
        <f t="shared" si="9"/>
        <v>0</v>
      </c>
      <c r="H41" s="44">
        <f t="shared" si="9"/>
        <v>1</v>
      </c>
      <c r="I41" s="45">
        <f>SUM(F41:H41)</f>
        <v>1</v>
      </c>
    </row>
  </sheetData>
  <mergeCells count="11">
    <mergeCell ref="I11:I12"/>
    <mergeCell ref="F11:H11"/>
    <mergeCell ref="A11:A12"/>
    <mergeCell ref="B11:B12"/>
    <mergeCell ref="C11:C12"/>
    <mergeCell ref="D11:D12"/>
    <mergeCell ref="E11:E12"/>
    <mergeCell ref="C6:C7"/>
    <mergeCell ref="D6:D7"/>
    <mergeCell ref="E6:E7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Dyd</dc:creator>
  <cp:keywords/>
  <dc:description/>
  <cp:lastModifiedBy>Dyd</cp:lastModifiedBy>
  <cp:lastPrinted>2001-05-06T15:16:21Z</cp:lastPrinted>
  <dcterms:created xsi:type="dcterms:W3CDTF">2001-04-26T12:18:57Z</dcterms:created>
  <dcterms:modified xsi:type="dcterms:W3CDTF">2001-05-07T18:33:52Z</dcterms:modified>
  <cp:category/>
  <cp:version/>
  <cp:contentType/>
  <cp:contentStatus/>
</cp:coreProperties>
</file>