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8640" activeTab="4"/>
  </bookViews>
  <sheets>
    <sheet name="А" sheetId="1" r:id="rId1"/>
    <sheet name="Б" sheetId="2" r:id="rId2"/>
    <sheet name="В" sheetId="3" r:id="rId3"/>
    <sheet name="Г" sheetId="4" r:id="rId4"/>
    <sheet name="Параллель" sheetId="5" r:id="rId5"/>
  </sheets>
  <definedNames/>
  <calcPr fullCalcOnLoad="1"/>
</workbook>
</file>

<file path=xl/sharedStrings.xml><?xml version="1.0" encoding="utf-8"?>
<sst xmlns="http://schemas.openxmlformats.org/spreadsheetml/2006/main" count="496" uniqueCount="117">
  <si>
    <t>№</t>
  </si>
  <si>
    <t>Фамилия, имя ребенка</t>
  </si>
  <si>
    <t>Бег на 30 метров</t>
  </si>
  <si>
    <t>Бег на 1000 метров</t>
  </si>
  <si>
    <t>Прыжок в длину с места</t>
  </si>
  <si>
    <t>Подтягивание</t>
  </si>
  <si>
    <t>двигательной подготовленности учащихся (СУФП)</t>
  </si>
  <si>
    <t>Результат</t>
  </si>
  <si>
    <t>Уровень (балл)</t>
  </si>
  <si>
    <t>Наклон впепед</t>
  </si>
  <si>
    <t xml:space="preserve">Средний уровень ученика (СУФП) </t>
  </si>
  <si>
    <t>СУФП класса по видам</t>
  </si>
  <si>
    <t>Пол</t>
  </si>
  <si>
    <t>Параметры</t>
  </si>
  <si>
    <t>Бег 30м.</t>
  </si>
  <si>
    <t>Прыжок в длинну с места</t>
  </si>
  <si>
    <t>Наклон вперед</t>
  </si>
  <si>
    <t>Бег 1000м.</t>
  </si>
  <si>
    <t>Мальчики</t>
  </si>
  <si>
    <t>Девочки</t>
  </si>
  <si>
    <t>Из них прошли тестирование (кол-во / %)</t>
  </si>
  <si>
    <t>Количество учащихся в классе</t>
  </si>
  <si>
    <t xml:space="preserve"> Класс</t>
  </si>
  <si>
    <t xml:space="preserve">Тестирование индивидуального уровня физического развития и </t>
  </si>
  <si>
    <t>Ср.Знач</t>
  </si>
  <si>
    <t>Вспомогательные   расчеты</t>
  </si>
  <si>
    <t>Проверка на число</t>
  </si>
  <si>
    <t>Проверка</t>
  </si>
  <si>
    <t>низкий (1балл)</t>
  </si>
  <si>
    <t>ниже среднего (2балла)</t>
  </si>
  <si>
    <t>средний (3балла)</t>
  </si>
  <si>
    <t>выше среднего (4балла)</t>
  </si>
  <si>
    <t>высокий (5баллов)</t>
  </si>
  <si>
    <t>5В</t>
  </si>
  <si>
    <t>5Г</t>
  </si>
  <si>
    <t>Параллель</t>
  </si>
  <si>
    <t>классов</t>
  </si>
  <si>
    <t>Класс</t>
  </si>
  <si>
    <t>СУФП параллели по видам</t>
  </si>
  <si>
    <t>Количество учащихся в параллели</t>
  </si>
  <si>
    <t>Уровень</t>
  </si>
  <si>
    <t>осв</t>
  </si>
  <si>
    <t>н</t>
  </si>
  <si>
    <t>н\с</t>
  </si>
  <si>
    <t>с</t>
  </si>
  <si>
    <t>в\с</t>
  </si>
  <si>
    <t>в</t>
  </si>
  <si>
    <t>Количество</t>
  </si>
  <si>
    <t>4Б</t>
  </si>
  <si>
    <t>СОШ №12</t>
  </si>
  <si>
    <t>Отжимание</t>
  </si>
  <si>
    <t>М</t>
  </si>
  <si>
    <t>Ж</t>
  </si>
  <si>
    <t xml:space="preserve">Алимова Амина </t>
  </si>
  <si>
    <t xml:space="preserve">Андреева Любовь </t>
  </si>
  <si>
    <t xml:space="preserve">Воробьев Роман </t>
  </si>
  <si>
    <t xml:space="preserve">Воробьева Валерия </t>
  </si>
  <si>
    <t xml:space="preserve">Герасименко Сергей </t>
  </si>
  <si>
    <t xml:space="preserve">Ербягина Елизавета </t>
  </si>
  <si>
    <t xml:space="preserve">Жекиль Валерия </t>
  </si>
  <si>
    <t xml:space="preserve">Корнев Сергей </t>
  </si>
  <si>
    <t xml:space="preserve">Красикова Александра </t>
  </si>
  <si>
    <t xml:space="preserve">Кузяев Иван </t>
  </si>
  <si>
    <t xml:space="preserve">Кулаков Дмитрий </t>
  </si>
  <si>
    <t xml:space="preserve">Лепешко Марина </t>
  </si>
  <si>
    <t xml:space="preserve">Лобанова Дарина </t>
  </si>
  <si>
    <t xml:space="preserve">Мажинская Ангелина </t>
  </si>
  <si>
    <t xml:space="preserve">Мамедов Даниил </t>
  </si>
  <si>
    <t xml:space="preserve">Мишура Диана </t>
  </si>
  <si>
    <t>Мустафинова  Настя</t>
  </si>
  <si>
    <t xml:space="preserve">Панкрашкин  Александр </t>
  </si>
  <si>
    <t xml:space="preserve">Пимонова Татьяна </t>
  </si>
  <si>
    <t xml:space="preserve">Рыженков Денис  </t>
  </si>
  <si>
    <t xml:space="preserve">Смакотина Елена </t>
  </si>
  <si>
    <t xml:space="preserve">Сорокин Кирилл </t>
  </si>
  <si>
    <t xml:space="preserve">Ульяненко Ульяна </t>
  </si>
  <si>
    <t xml:space="preserve">Хаметов Александр </t>
  </si>
  <si>
    <t xml:space="preserve">Черепанов Сергей </t>
  </si>
  <si>
    <t xml:space="preserve">Шагалина Евгения </t>
  </si>
  <si>
    <t xml:space="preserve">Шаньшерова Людмила </t>
  </si>
  <si>
    <t xml:space="preserve">Якименко Владимир </t>
  </si>
  <si>
    <t>4А</t>
  </si>
  <si>
    <t xml:space="preserve">Абдрашито Алена </t>
  </si>
  <si>
    <t xml:space="preserve">Блохина Виктория </t>
  </si>
  <si>
    <t xml:space="preserve">Вицеларь Илья </t>
  </si>
  <si>
    <t xml:space="preserve">Голобоко Лариса </t>
  </si>
  <si>
    <t xml:space="preserve">Жаркова Софья </t>
  </si>
  <si>
    <t xml:space="preserve">Зарихто Елизавета </t>
  </si>
  <si>
    <t xml:space="preserve">Каширин Владимир </t>
  </si>
  <si>
    <t xml:space="preserve">Лопатина Валерия </t>
  </si>
  <si>
    <t>Малыхин Макар</t>
  </si>
  <si>
    <t xml:space="preserve">МангутоваАнжелика </t>
  </si>
  <si>
    <t xml:space="preserve">Мандрыкин Кирилл </t>
  </si>
  <si>
    <t xml:space="preserve">Матвеев Максим </t>
  </si>
  <si>
    <t xml:space="preserve">Митин Илья </t>
  </si>
  <si>
    <t xml:space="preserve">Моисеев Дмитрий </t>
  </si>
  <si>
    <t xml:space="preserve">Надымова Алена </t>
  </si>
  <si>
    <t xml:space="preserve">Осипова Александра </t>
  </si>
  <si>
    <t xml:space="preserve">Пантыгина Настя </t>
  </si>
  <si>
    <t xml:space="preserve">Петренко Дарья </t>
  </si>
  <si>
    <t xml:space="preserve">Пнев Иван </t>
  </si>
  <si>
    <t xml:space="preserve">Ромащенко Карина </t>
  </si>
  <si>
    <t xml:space="preserve">Сапцын Арсений </t>
  </si>
  <si>
    <t xml:space="preserve">Сафонов Сергей </t>
  </si>
  <si>
    <t xml:space="preserve">Седракян Маргарита </t>
  </si>
  <si>
    <t xml:space="preserve">Созинова Елизавета </t>
  </si>
  <si>
    <t xml:space="preserve">Соколова Елизавета </t>
  </si>
  <si>
    <t xml:space="preserve">Удалов Руслан </t>
  </si>
  <si>
    <t xml:space="preserve">Шестак Ольга </t>
  </si>
  <si>
    <t xml:space="preserve">                  Кирилл</t>
  </si>
  <si>
    <t>м</t>
  </si>
  <si>
    <t xml:space="preserve">Отжимание </t>
  </si>
  <si>
    <t>Ожимание</t>
  </si>
  <si>
    <t>Песегова Ангелина</t>
  </si>
  <si>
    <t>в/с</t>
  </si>
  <si>
    <t>4а</t>
  </si>
  <si>
    <t>4б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</si>
</sst>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  <numFmt numFmtId="170" formatCode="[$-FC19]d\ mmmm\ yyyy\ &quot;г.&quot;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2" fontId="1" fillId="33" borderId="10" xfId="0" applyNumberFormat="1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 vertical="top" wrapText="1"/>
    </xf>
    <xf numFmtId="1" fontId="8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2" fontId="2" fillId="34" borderId="10" xfId="0" applyNumberFormat="1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9" fillId="35" borderId="16" xfId="0" applyFont="1" applyFill="1" applyBorder="1" applyAlignment="1">
      <alignment/>
    </xf>
    <xf numFmtId="0" fontId="8" fillId="35" borderId="17" xfId="0" applyFont="1" applyFill="1" applyBorder="1" applyAlignment="1">
      <alignment/>
    </xf>
    <xf numFmtId="0" fontId="8" fillId="35" borderId="18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5" borderId="18" xfId="0" applyFill="1" applyBorder="1" applyAlignment="1">
      <alignment/>
    </xf>
    <xf numFmtId="49" fontId="7" fillId="35" borderId="13" xfId="0" applyNumberFormat="1" applyFont="1" applyFill="1" applyBorder="1" applyAlignment="1">
      <alignment horizontal="center" wrapText="1"/>
    </xf>
    <xf numFmtId="49" fontId="7" fillId="35" borderId="14" xfId="0" applyNumberFormat="1" applyFont="1" applyFill="1" applyBorder="1" applyAlignment="1">
      <alignment horizontal="center" wrapText="1"/>
    </xf>
    <xf numFmtId="49" fontId="7" fillId="35" borderId="15" xfId="0" applyNumberFormat="1" applyFont="1" applyFill="1" applyBorder="1" applyAlignment="1">
      <alignment horizontal="center" wrapText="1"/>
    </xf>
    <xf numFmtId="49" fontId="7" fillId="35" borderId="23" xfId="0" applyNumberFormat="1" applyFont="1" applyFill="1" applyBorder="1" applyAlignment="1">
      <alignment horizontal="center" wrapText="1"/>
    </xf>
    <xf numFmtId="49" fontId="7" fillId="35" borderId="24" xfId="0" applyNumberFormat="1" applyFont="1" applyFill="1" applyBorder="1" applyAlignment="1">
      <alignment horizontal="center" wrapText="1"/>
    </xf>
    <xf numFmtId="49" fontId="7" fillId="35" borderId="25" xfId="0" applyNumberFormat="1" applyFont="1" applyFill="1" applyBorder="1" applyAlignment="1">
      <alignment horizontal="center"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2" fillId="33" borderId="10" xfId="0" applyFont="1" applyFill="1" applyBorder="1" applyAlignment="1">
      <alignment horizontal="center" vertical="justify" wrapText="1"/>
    </xf>
    <xf numFmtId="2" fontId="1" fillId="34" borderId="10" xfId="0" applyNumberFormat="1" applyFont="1" applyFill="1" applyBorder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left" vertical="justify" wrapText="1"/>
    </xf>
    <xf numFmtId="0" fontId="9" fillId="35" borderId="26" xfId="0" applyFont="1" applyFill="1" applyBorder="1" applyAlignment="1">
      <alignment horizontal="center"/>
    </xf>
    <xf numFmtId="0" fontId="9" fillId="35" borderId="27" xfId="0" applyFont="1" applyFill="1" applyBorder="1" applyAlignment="1">
      <alignment horizontal="center"/>
    </xf>
    <xf numFmtId="0" fontId="9" fillId="35" borderId="28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4" borderId="24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S51"/>
  <sheetViews>
    <sheetView zoomScale="75" zoomScaleNormal="75" zoomScalePageLayoutView="0" workbookViewId="0" topLeftCell="A25">
      <selection activeCell="I41" sqref="I41"/>
    </sheetView>
  </sheetViews>
  <sheetFormatPr defaultColWidth="9.00390625" defaultRowHeight="12.75"/>
  <cols>
    <col min="1" max="1" width="9.125" style="1" customWidth="1"/>
    <col min="2" max="2" width="35.875" style="0" customWidth="1"/>
    <col min="3" max="4" width="11.00390625" style="0" customWidth="1"/>
    <col min="5" max="5" width="10.875" style="0" customWidth="1"/>
    <col min="6" max="6" width="11.00390625" style="0" bestFit="1" customWidth="1"/>
    <col min="7" max="7" width="10.625" style="0" customWidth="1"/>
    <col min="8" max="8" width="11.00390625" style="0" bestFit="1" customWidth="1"/>
    <col min="9" max="9" width="9.875" style="0" bestFit="1" customWidth="1"/>
    <col min="10" max="10" width="11.00390625" style="0" bestFit="1" customWidth="1"/>
    <col min="11" max="11" width="9.875" style="0" bestFit="1" customWidth="1"/>
    <col min="12" max="12" width="11.00390625" style="0" bestFit="1" customWidth="1"/>
    <col min="13" max="13" width="9.875" style="0" bestFit="1" customWidth="1"/>
    <col min="14" max="14" width="19.125" style="0" customWidth="1"/>
    <col min="15" max="15" width="9.25390625" style="0" bestFit="1" customWidth="1"/>
    <col min="16" max="16" width="8.00390625" style="0" customWidth="1"/>
    <col min="17" max="17" width="9.25390625" style="0" hidden="1" customWidth="1"/>
    <col min="18" max="18" width="19.375" style="0" hidden="1" customWidth="1"/>
    <col min="19" max="19" width="11.875" style="0" hidden="1" customWidth="1"/>
  </cols>
  <sheetData>
    <row r="1" spans="1:14" ht="18.75">
      <c r="A1" s="68" t="s">
        <v>23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8.75">
      <c r="A2" s="68" t="s">
        <v>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8.75">
      <c r="A3" s="57" t="s">
        <v>49</v>
      </c>
      <c r="B3" s="58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6.5">
      <c r="A4" s="69" t="s">
        <v>22</v>
      </c>
      <c r="B4" s="69"/>
      <c r="C4" s="23" t="s">
        <v>81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6.5">
      <c r="A5" s="14" t="s">
        <v>21</v>
      </c>
      <c r="B5" s="2"/>
      <c r="C5" s="24">
        <f>COUNTA(B10:B37)</f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6.5">
      <c r="A6" s="14" t="s">
        <v>20</v>
      </c>
      <c r="B6" s="2"/>
      <c r="C6" s="24">
        <f>COUNTIF(S10:S37,TRUE)</f>
        <v>24</v>
      </c>
      <c r="D6" s="25">
        <f>C6/C5</f>
        <v>0.8571428571428571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6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7" s="3" customFormat="1" ht="37.5" customHeight="1">
      <c r="A8" s="65" t="s">
        <v>0</v>
      </c>
      <c r="B8" s="65" t="s">
        <v>1</v>
      </c>
      <c r="C8" s="70" t="s">
        <v>12</v>
      </c>
      <c r="D8" s="65" t="s">
        <v>2</v>
      </c>
      <c r="E8" s="65"/>
      <c r="F8" s="65" t="s">
        <v>3</v>
      </c>
      <c r="G8" s="65"/>
      <c r="H8" s="65" t="s">
        <v>4</v>
      </c>
      <c r="I8" s="65"/>
      <c r="J8" s="65" t="s">
        <v>50</v>
      </c>
      <c r="K8" s="65"/>
      <c r="L8" s="65" t="s">
        <v>9</v>
      </c>
      <c r="M8" s="65"/>
      <c r="N8" s="17" t="s">
        <v>10</v>
      </c>
      <c r="O8" s="66" t="s">
        <v>40</v>
      </c>
      <c r="Q8" s="4" t="s">
        <v>25</v>
      </c>
    </row>
    <row r="9" spans="1:19" ht="31.5">
      <c r="A9" s="65"/>
      <c r="B9" s="65"/>
      <c r="C9" s="71"/>
      <c r="D9" s="16" t="s">
        <v>7</v>
      </c>
      <c r="E9" s="16" t="s">
        <v>8</v>
      </c>
      <c r="F9" s="16" t="s">
        <v>7</v>
      </c>
      <c r="G9" s="16" t="s">
        <v>8</v>
      </c>
      <c r="H9" s="16" t="s">
        <v>7</v>
      </c>
      <c r="I9" s="16" t="s">
        <v>8</v>
      </c>
      <c r="J9" s="16" t="s">
        <v>7</v>
      </c>
      <c r="K9" s="16" t="s">
        <v>8</v>
      </c>
      <c r="L9" s="16" t="s">
        <v>7</v>
      </c>
      <c r="M9" s="16" t="s">
        <v>8</v>
      </c>
      <c r="N9" s="16" t="s">
        <v>8</v>
      </c>
      <c r="O9" s="67"/>
      <c r="Q9" t="s">
        <v>24</v>
      </c>
      <c r="R9" t="s">
        <v>26</v>
      </c>
      <c r="S9" t="s">
        <v>27</v>
      </c>
    </row>
    <row r="10" spans="1:19" ht="15.75">
      <c r="A10" s="21">
        <v>1</v>
      </c>
      <c r="B10" s="61" t="s">
        <v>53</v>
      </c>
      <c r="C10" s="53" t="s">
        <v>52</v>
      </c>
      <c r="D10" s="5">
        <v>6.6</v>
      </c>
      <c r="E10" s="21">
        <f>IF(D10="","",IF(C10="м",(IF($C$47&lt;=D10,1,IF($D$47&lt;=D10,2,IF($E$47&lt;=D10,3,IF($F$47&lt;=D10,4,5))))),(IF(C10="ж",(IF($H$47&lt;=D10,1,IF($I$47&lt;=D10,2,IF($J$47&lt;=D10,3,IF($K$47&lt;=D10,4,5))))),"ПОЛ ?"))))</f>
        <v>2</v>
      </c>
      <c r="F10" s="5">
        <v>8.33</v>
      </c>
      <c r="G10" s="21">
        <f aca="true" t="shared" si="0" ref="G10:G37">IF(F10="","",IF(C10="м",(IF($C$51&lt;=F10,1,IF($D$51&lt;=F10,2,IF($E$51&lt;=F10,3,IF($F$51&lt;=F10,4,5))))),(IF(C10="ж",(IF($H$51&lt;=F10,1,IF($I$51&lt;=F10,2,IF($J$51&lt;=F10,3,IF($K$51&lt;=F10,4,5))))),"ПОЛ ?"))))</f>
        <v>1</v>
      </c>
      <c r="H10" s="9">
        <v>110</v>
      </c>
      <c r="I10" s="21">
        <f aca="true" t="shared" si="1" ref="I10:I37">IF(H10="","",IF(C10="м",(IF($C$48&gt;=H10,1,IF($D$48&gt;=H10,2,IF($E$48&gt;=H10,3,IF($F$48&gt;=H10,4,5))))),(IF(C10="ж",(IF($H$48&gt;=H10,1,IF($I$48&gt;=H10,2,IF($J$48&gt;=H10,3,IF($K$48&gt;=H10,4,5))))),"ПОЛ ?"))))</f>
        <v>1</v>
      </c>
      <c r="J10" s="9">
        <v>2</v>
      </c>
      <c r="K10" s="21">
        <f aca="true" t="shared" si="2" ref="K10:K37">IF(J10="","",IF(C10="м",(IF($C$50&gt;=J10,1,IF($D$50&gt;=J10,2,IF($E$50&gt;=J10,3,IF($F$50&gt;=J10,4,5))))),(IF(C10="ж",(IF($H$50&gt;=J10,1,IF($I$50&gt;=J10,2,IF($J$50&gt;=J10,3,IF($K$50&gt;=J10,4,5))))),"ПОЛ ?"))))</f>
        <v>1</v>
      </c>
      <c r="L10" s="9">
        <v>10.5</v>
      </c>
      <c r="M10" s="21">
        <f aca="true" t="shared" si="3" ref="M10:M37">IF(L10="","",IF(C10="м",(IF($C$49&gt;=L10,1,IF($D$49&gt;=L10,2,IF($E$49&gt;=L10,3,IF($F$49&gt;=L10,4,5))))),(IF(C10="ж",(IF($H$49&gt;=L10,1,IF($I$49&gt;=L10,2,IF($J$49&gt;=L10,3,IF($K$49&gt;=L10,4,5))))),"ПОЛ ?"))))</f>
        <v>5</v>
      </c>
      <c r="N10" s="52">
        <f>IF(S10,Q10,"")</f>
        <v>2</v>
      </c>
      <c r="O10" s="55" t="str">
        <f>IF(B10="","",IF(N10="","осв",IF(N10&lt;=1.5,"н",IF(N10&lt;=2.5,"н\с",IF(N10&lt;=3.5,"с",IF(N10&lt;=4.5,"в\с","в"))))))</f>
        <v>н\с</v>
      </c>
      <c r="Q10">
        <f>AVERAGE(E10,G10,I10,K10,M10)</f>
        <v>2</v>
      </c>
      <c r="R10" t="b">
        <f>OR(ISNUMBER(D10),ISNUMBER(F10),ISNUMBER(H10),ISNUMBER(J10),ISNUMBER(L10))</f>
        <v>1</v>
      </c>
      <c r="S10" t="b">
        <f>AND(ISNUMBER(Q10),IF(R10,TRUE,FALSE))</f>
        <v>1</v>
      </c>
    </row>
    <row r="11" spans="1:19" ht="15.75">
      <c r="A11" s="21">
        <v>2</v>
      </c>
      <c r="B11" s="61" t="s">
        <v>54</v>
      </c>
      <c r="C11" s="53" t="s">
        <v>52</v>
      </c>
      <c r="D11" s="5">
        <v>6.4</v>
      </c>
      <c r="E11" s="21">
        <f aca="true" t="shared" si="4" ref="E11:E37">IF(D11="","",IF(C11="м",(IF($C$47&lt;=D11,1,IF($D$47&lt;=D11,2,IF($E$47&lt;=D11,3,IF($F$47&lt;=D11,4,5))))),(IF(C11="ж",(IF($H$47&lt;=D11,1,IF($I$47&lt;=D11,2,IF($J$47&lt;=D11,3,IF($K$47&lt;=D11,4,5))))),"ПОЛ ?"))))</f>
        <v>4</v>
      </c>
      <c r="F11" s="7">
        <v>6.2</v>
      </c>
      <c r="G11" s="21">
        <f t="shared" si="0"/>
        <v>4</v>
      </c>
      <c r="H11" s="9">
        <v>110</v>
      </c>
      <c r="I11" s="21">
        <f t="shared" si="1"/>
        <v>1</v>
      </c>
      <c r="J11" s="9">
        <v>7</v>
      </c>
      <c r="K11" s="21">
        <f t="shared" si="2"/>
        <v>4</v>
      </c>
      <c r="L11" s="7">
        <v>7</v>
      </c>
      <c r="M11" s="21">
        <f t="shared" si="3"/>
        <v>3</v>
      </c>
      <c r="N11" s="52">
        <f aca="true" t="shared" si="5" ref="N11:N38">IF(S11,Q11,"")</f>
        <v>3.2</v>
      </c>
      <c r="O11" s="55" t="str">
        <f aca="true" t="shared" si="6" ref="O11:O37">IF(B11="","",IF(N11="","осв",IF(N11&lt;=1.5,"н",IF(N11&lt;=2.5,"н\с",IF(N11&lt;=3.5,"с",IF(N11&lt;=4.5,"в\с","в"))))))</f>
        <v>с</v>
      </c>
      <c r="Q11">
        <f>AVERAGE(E11,G11,I11,K11,M11)</f>
        <v>3.2</v>
      </c>
      <c r="R11" t="b">
        <f>OR(ISNUMBER(D11),ISNUMBER(F11),ISNUMBER(H11),ISNUMBER(J11),ISNUMBER(L11))</f>
        <v>1</v>
      </c>
      <c r="S11" t="b">
        <f aca="true" t="shared" si="7" ref="S11:S37">AND(ISNUMBER(Q11),IF(R11,TRUE,FALSE))</f>
        <v>1</v>
      </c>
    </row>
    <row r="12" spans="1:19" ht="15.75">
      <c r="A12" s="21">
        <v>3</v>
      </c>
      <c r="B12" s="61" t="s">
        <v>55</v>
      </c>
      <c r="C12" s="54" t="s">
        <v>51</v>
      </c>
      <c r="D12" s="6">
        <v>6</v>
      </c>
      <c r="E12" s="21">
        <f t="shared" si="4"/>
        <v>4</v>
      </c>
      <c r="F12" s="8">
        <v>6.01</v>
      </c>
      <c r="G12" s="21">
        <f t="shared" si="0"/>
        <v>4</v>
      </c>
      <c r="H12" s="10">
        <v>148</v>
      </c>
      <c r="I12" s="21">
        <f t="shared" si="1"/>
        <v>4</v>
      </c>
      <c r="J12" s="9">
        <v>12</v>
      </c>
      <c r="K12" s="21">
        <f t="shared" si="2"/>
        <v>5</v>
      </c>
      <c r="L12" s="8">
        <v>8</v>
      </c>
      <c r="M12" s="21">
        <f t="shared" si="3"/>
        <v>5</v>
      </c>
      <c r="N12" s="52">
        <f t="shared" si="5"/>
        <v>4.4</v>
      </c>
      <c r="O12" s="55" t="str">
        <f t="shared" si="6"/>
        <v>в\с</v>
      </c>
      <c r="Q12">
        <f aca="true" t="shared" si="8" ref="Q12:Q37">AVERAGE(E12,G12,I12,K12,M12)</f>
        <v>4.4</v>
      </c>
      <c r="R12" t="b">
        <f>OR(ISNUMBER(D12),ISNUMBER(F12),ISNUMBER(H12),ISNUMBER(J12),ISNUMBER(L12))</f>
        <v>1</v>
      </c>
      <c r="S12" t="b">
        <f t="shared" si="7"/>
        <v>1</v>
      </c>
    </row>
    <row r="13" spans="1:19" ht="15.75">
      <c r="A13" s="21">
        <v>4</v>
      </c>
      <c r="B13" s="61" t="s">
        <v>56</v>
      </c>
      <c r="C13" s="53" t="s">
        <v>52</v>
      </c>
      <c r="D13" s="5">
        <v>6.3</v>
      </c>
      <c r="E13" s="21">
        <f t="shared" si="4"/>
        <v>4</v>
      </c>
      <c r="F13" s="7">
        <v>8.37</v>
      </c>
      <c r="G13" s="21">
        <f t="shared" si="0"/>
        <v>1</v>
      </c>
      <c r="H13" s="9">
        <v>115</v>
      </c>
      <c r="I13" s="21">
        <f t="shared" si="1"/>
        <v>2</v>
      </c>
      <c r="J13" s="9">
        <v>10</v>
      </c>
      <c r="K13" s="21">
        <f t="shared" si="2"/>
        <v>5</v>
      </c>
      <c r="L13" s="7">
        <v>14.5</v>
      </c>
      <c r="M13" s="21">
        <f t="shared" si="3"/>
        <v>5</v>
      </c>
      <c r="N13" s="52">
        <f t="shared" si="5"/>
        <v>3.4</v>
      </c>
      <c r="O13" s="55" t="str">
        <f t="shared" si="6"/>
        <v>с</v>
      </c>
      <c r="Q13">
        <f t="shared" si="8"/>
        <v>3.4</v>
      </c>
      <c r="R13" t="b">
        <f aca="true" t="shared" si="9" ref="R13:R23">OR(ISNUMBER(D13),ISNUMBER(F13),ISNUMBER(H13),ISNUMBER(J13),ISNUMBER(L13))</f>
        <v>1</v>
      </c>
      <c r="S13" t="b">
        <f t="shared" si="7"/>
        <v>1</v>
      </c>
    </row>
    <row r="14" spans="1:19" ht="15.75">
      <c r="A14" s="21">
        <v>5</v>
      </c>
      <c r="B14" s="61" t="s">
        <v>57</v>
      </c>
      <c r="C14" s="53" t="s">
        <v>51</v>
      </c>
      <c r="D14" s="5">
        <v>5.3</v>
      </c>
      <c r="E14" s="21">
        <f t="shared" si="4"/>
        <v>5</v>
      </c>
      <c r="F14" s="7">
        <v>4.4</v>
      </c>
      <c r="G14" s="21">
        <f t="shared" si="0"/>
        <v>5</v>
      </c>
      <c r="H14" s="9">
        <v>175</v>
      </c>
      <c r="I14" s="21">
        <f t="shared" si="1"/>
        <v>5</v>
      </c>
      <c r="J14" s="9">
        <v>20</v>
      </c>
      <c r="K14" s="21">
        <f t="shared" si="2"/>
        <v>5</v>
      </c>
      <c r="L14" s="7">
        <v>8</v>
      </c>
      <c r="M14" s="21">
        <f t="shared" si="3"/>
        <v>5</v>
      </c>
      <c r="N14" s="52">
        <f t="shared" si="5"/>
        <v>5</v>
      </c>
      <c r="O14" s="55" t="str">
        <f t="shared" si="6"/>
        <v>в</v>
      </c>
      <c r="Q14">
        <f t="shared" si="8"/>
        <v>5</v>
      </c>
      <c r="R14" t="b">
        <f t="shared" si="9"/>
        <v>1</v>
      </c>
      <c r="S14" t="b">
        <f t="shared" si="7"/>
        <v>1</v>
      </c>
    </row>
    <row r="15" spans="1:19" ht="15.75">
      <c r="A15" s="21">
        <v>6</v>
      </c>
      <c r="B15" s="61" t="s">
        <v>58</v>
      </c>
      <c r="C15" s="54" t="s">
        <v>52</v>
      </c>
      <c r="D15" s="6">
        <v>5.4</v>
      </c>
      <c r="E15" s="21">
        <f t="shared" si="4"/>
        <v>5</v>
      </c>
      <c r="F15" s="8">
        <v>4.37</v>
      </c>
      <c r="G15" s="21">
        <f t="shared" si="0"/>
        <v>5</v>
      </c>
      <c r="H15" s="10">
        <v>150</v>
      </c>
      <c r="I15" s="21">
        <f t="shared" si="1"/>
        <v>4</v>
      </c>
      <c r="J15" s="9">
        <v>10</v>
      </c>
      <c r="K15" s="21">
        <f t="shared" si="2"/>
        <v>5</v>
      </c>
      <c r="L15" s="8">
        <v>14</v>
      </c>
      <c r="M15" s="21">
        <f t="shared" si="3"/>
        <v>5</v>
      </c>
      <c r="N15" s="52">
        <f t="shared" si="5"/>
        <v>4.8</v>
      </c>
      <c r="O15" s="55" t="str">
        <f t="shared" si="6"/>
        <v>в</v>
      </c>
      <c r="Q15">
        <f t="shared" si="8"/>
        <v>4.8</v>
      </c>
      <c r="R15" t="b">
        <f t="shared" si="9"/>
        <v>1</v>
      </c>
      <c r="S15" t="b">
        <f t="shared" si="7"/>
        <v>1</v>
      </c>
    </row>
    <row r="16" spans="1:19" ht="15.75">
      <c r="A16" s="21">
        <v>7</v>
      </c>
      <c r="B16" s="61" t="s">
        <v>59</v>
      </c>
      <c r="C16" s="54" t="s">
        <v>52</v>
      </c>
      <c r="D16" s="6">
        <v>5.5</v>
      </c>
      <c r="E16" s="21">
        <f t="shared" si="4"/>
        <v>5</v>
      </c>
      <c r="F16" s="6">
        <v>5.53</v>
      </c>
      <c r="G16" s="21">
        <f t="shared" si="0"/>
        <v>5</v>
      </c>
      <c r="H16" s="10">
        <v>145</v>
      </c>
      <c r="I16" s="21">
        <f t="shared" si="1"/>
        <v>4</v>
      </c>
      <c r="J16" s="8">
        <v>13</v>
      </c>
      <c r="K16" s="21">
        <f t="shared" si="2"/>
        <v>5</v>
      </c>
      <c r="L16" s="8">
        <v>11</v>
      </c>
      <c r="M16" s="21">
        <f t="shared" si="3"/>
        <v>5</v>
      </c>
      <c r="N16" s="52">
        <f t="shared" si="5"/>
        <v>4.8</v>
      </c>
      <c r="O16" s="55" t="str">
        <f t="shared" si="6"/>
        <v>в</v>
      </c>
      <c r="Q16">
        <f t="shared" si="8"/>
        <v>4.8</v>
      </c>
      <c r="R16" t="b">
        <f t="shared" si="9"/>
        <v>1</v>
      </c>
      <c r="S16" t="b">
        <f t="shared" si="7"/>
        <v>1</v>
      </c>
    </row>
    <row r="17" spans="1:19" ht="15.75">
      <c r="A17" s="21">
        <v>8</v>
      </c>
      <c r="B17" s="61" t="s">
        <v>60</v>
      </c>
      <c r="C17" s="54" t="s">
        <v>51</v>
      </c>
      <c r="D17" s="6">
        <v>5.7</v>
      </c>
      <c r="E17" s="21">
        <f t="shared" si="4"/>
        <v>4</v>
      </c>
      <c r="F17" s="8">
        <v>4.55</v>
      </c>
      <c r="G17" s="21">
        <f t="shared" si="0"/>
        <v>5</v>
      </c>
      <c r="H17" s="10">
        <v>180</v>
      </c>
      <c r="I17" s="21">
        <f t="shared" si="1"/>
        <v>5</v>
      </c>
      <c r="J17" s="8">
        <v>12</v>
      </c>
      <c r="K17" s="21">
        <f t="shared" si="2"/>
        <v>5</v>
      </c>
      <c r="L17" s="8">
        <v>6</v>
      </c>
      <c r="M17" s="21">
        <f t="shared" si="3"/>
        <v>4</v>
      </c>
      <c r="N17" s="52">
        <f t="shared" si="5"/>
        <v>4.6</v>
      </c>
      <c r="O17" s="55" t="str">
        <f t="shared" si="6"/>
        <v>в</v>
      </c>
      <c r="Q17">
        <f t="shared" si="8"/>
        <v>4.6</v>
      </c>
      <c r="R17" t="b">
        <f t="shared" si="9"/>
        <v>1</v>
      </c>
      <c r="S17" t="b">
        <f t="shared" si="7"/>
        <v>1</v>
      </c>
    </row>
    <row r="18" spans="1:19" ht="15.75">
      <c r="A18" s="21">
        <v>9</v>
      </c>
      <c r="B18" s="61" t="s">
        <v>61</v>
      </c>
      <c r="C18" s="54" t="s">
        <v>52</v>
      </c>
      <c r="D18" s="6">
        <v>6.8</v>
      </c>
      <c r="E18" s="21">
        <f t="shared" si="4"/>
        <v>1</v>
      </c>
      <c r="F18" s="8">
        <v>7</v>
      </c>
      <c r="G18" s="21">
        <f t="shared" si="0"/>
        <v>4</v>
      </c>
      <c r="H18" s="10">
        <v>115</v>
      </c>
      <c r="I18" s="21">
        <f t="shared" si="1"/>
        <v>2</v>
      </c>
      <c r="J18" s="8">
        <v>4</v>
      </c>
      <c r="K18" s="21">
        <f t="shared" si="2"/>
        <v>2</v>
      </c>
      <c r="L18" s="8">
        <v>3</v>
      </c>
      <c r="M18" s="21">
        <f t="shared" si="3"/>
        <v>2</v>
      </c>
      <c r="N18" s="52">
        <f t="shared" si="5"/>
        <v>2.2</v>
      </c>
      <c r="O18" s="55" t="str">
        <f t="shared" si="6"/>
        <v>н\с</v>
      </c>
      <c r="Q18">
        <f t="shared" si="8"/>
        <v>2.2</v>
      </c>
      <c r="R18" t="b">
        <f t="shared" si="9"/>
        <v>1</v>
      </c>
      <c r="S18" t="b">
        <f t="shared" si="7"/>
        <v>1</v>
      </c>
    </row>
    <row r="19" spans="1:19" ht="15.75">
      <c r="A19" s="21">
        <v>10</v>
      </c>
      <c r="B19" s="61" t="s">
        <v>62</v>
      </c>
      <c r="C19" s="54" t="s">
        <v>51</v>
      </c>
      <c r="D19" s="6">
        <v>6.2</v>
      </c>
      <c r="E19" s="21">
        <f t="shared" si="4"/>
        <v>4</v>
      </c>
      <c r="F19" s="8">
        <v>5.21</v>
      </c>
      <c r="G19" s="21">
        <f t="shared" si="0"/>
        <v>5</v>
      </c>
      <c r="H19" s="10">
        <v>155</v>
      </c>
      <c r="I19" s="21">
        <f t="shared" si="1"/>
        <v>4</v>
      </c>
      <c r="J19" s="8">
        <v>15</v>
      </c>
      <c r="K19" s="21">
        <f t="shared" si="2"/>
        <v>5</v>
      </c>
      <c r="L19" s="8">
        <v>4</v>
      </c>
      <c r="M19" s="21">
        <f t="shared" si="3"/>
        <v>3</v>
      </c>
      <c r="N19" s="52">
        <f t="shared" si="5"/>
        <v>4.2</v>
      </c>
      <c r="O19" s="55" t="str">
        <f t="shared" si="6"/>
        <v>в\с</v>
      </c>
      <c r="Q19">
        <f t="shared" si="8"/>
        <v>4.2</v>
      </c>
      <c r="R19" t="b">
        <f t="shared" si="9"/>
        <v>1</v>
      </c>
      <c r="S19" t="b">
        <f t="shared" si="7"/>
        <v>1</v>
      </c>
    </row>
    <row r="20" spans="1:19" ht="15.75">
      <c r="A20" s="21">
        <v>11</v>
      </c>
      <c r="B20" s="61" t="s">
        <v>63</v>
      </c>
      <c r="C20" s="54" t="s">
        <v>51</v>
      </c>
      <c r="D20" s="6">
        <v>5.8</v>
      </c>
      <c r="E20" s="21">
        <f t="shared" si="4"/>
        <v>4</v>
      </c>
      <c r="F20" s="8">
        <v>5.55</v>
      </c>
      <c r="G20" s="21">
        <f t="shared" si="0"/>
        <v>4</v>
      </c>
      <c r="H20" s="10">
        <v>160</v>
      </c>
      <c r="I20" s="21">
        <f t="shared" si="1"/>
        <v>4</v>
      </c>
      <c r="J20" s="8">
        <v>20</v>
      </c>
      <c r="K20" s="21">
        <f t="shared" si="2"/>
        <v>5</v>
      </c>
      <c r="L20" s="8">
        <v>6</v>
      </c>
      <c r="M20" s="21">
        <f t="shared" si="3"/>
        <v>4</v>
      </c>
      <c r="N20" s="52">
        <f t="shared" si="5"/>
        <v>4.2</v>
      </c>
      <c r="O20" s="55" t="str">
        <f t="shared" si="6"/>
        <v>в\с</v>
      </c>
      <c r="Q20">
        <f t="shared" si="8"/>
        <v>4.2</v>
      </c>
      <c r="R20" t="b">
        <f t="shared" si="9"/>
        <v>1</v>
      </c>
      <c r="S20" t="b">
        <f t="shared" si="7"/>
        <v>1</v>
      </c>
    </row>
    <row r="21" spans="1:19" ht="15.75">
      <c r="A21" s="21">
        <v>12</v>
      </c>
      <c r="B21" s="61" t="s">
        <v>64</v>
      </c>
      <c r="C21" s="54" t="s">
        <v>52</v>
      </c>
      <c r="D21" s="6">
        <v>5.8</v>
      </c>
      <c r="E21" s="21">
        <f t="shared" si="4"/>
        <v>4</v>
      </c>
      <c r="F21" s="8">
        <v>5.2</v>
      </c>
      <c r="G21" s="21">
        <f t="shared" si="0"/>
        <v>5</v>
      </c>
      <c r="H21" s="10">
        <v>155</v>
      </c>
      <c r="I21" s="21">
        <f t="shared" si="1"/>
        <v>4</v>
      </c>
      <c r="J21" s="8">
        <v>10</v>
      </c>
      <c r="K21" s="21">
        <f t="shared" si="2"/>
        <v>5</v>
      </c>
      <c r="L21" s="8">
        <v>7</v>
      </c>
      <c r="M21" s="21">
        <f t="shared" si="3"/>
        <v>3</v>
      </c>
      <c r="N21" s="52">
        <f t="shared" si="5"/>
        <v>4.2</v>
      </c>
      <c r="O21" s="55" t="str">
        <f t="shared" si="6"/>
        <v>в\с</v>
      </c>
      <c r="Q21">
        <f t="shared" si="8"/>
        <v>4.2</v>
      </c>
      <c r="R21" t="b">
        <f t="shared" si="9"/>
        <v>1</v>
      </c>
      <c r="S21" t="b">
        <f>AND(ISNUMBER(Q21),IF(R21,TRUE,FALSE))</f>
        <v>1</v>
      </c>
    </row>
    <row r="22" spans="1:19" ht="15.75">
      <c r="A22" s="21">
        <v>13</v>
      </c>
      <c r="B22" s="61" t="s">
        <v>65</v>
      </c>
      <c r="C22" s="54" t="s">
        <v>52</v>
      </c>
      <c r="D22" s="6">
        <v>5.9</v>
      </c>
      <c r="E22" s="21">
        <f t="shared" si="4"/>
        <v>4</v>
      </c>
      <c r="F22" s="8">
        <v>4.54</v>
      </c>
      <c r="G22" s="21">
        <f t="shared" si="0"/>
        <v>5</v>
      </c>
      <c r="H22" s="10">
        <v>158</v>
      </c>
      <c r="I22" s="21">
        <f t="shared" si="1"/>
        <v>5</v>
      </c>
      <c r="J22" s="8">
        <v>15</v>
      </c>
      <c r="K22" s="21">
        <f t="shared" si="2"/>
        <v>5</v>
      </c>
      <c r="L22" s="8">
        <v>14</v>
      </c>
      <c r="M22" s="21">
        <f t="shared" si="3"/>
        <v>5</v>
      </c>
      <c r="N22" s="52">
        <f t="shared" si="5"/>
        <v>4.8</v>
      </c>
      <c r="O22" s="55" t="str">
        <f t="shared" si="6"/>
        <v>в</v>
      </c>
      <c r="Q22">
        <f t="shared" si="8"/>
        <v>4.8</v>
      </c>
      <c r="R22" t="b">
        <f t="shared" si="9"/>
        <v>1</v>
      </c>
      <c r="S22" t="b">
        <f t="shared" si="7"/>
        <v>1</v>
      </c>
    </row>
    <row r="23" spans="1:19" ht="15.75">
      <c r="A23" s="21">
        <v>14</v>
      </c>
      <c r="B23" s="61" t="s">
        <v>66</v>
      </c>
      <c r="C23" s="54" t="s">
        <v>52</v>
      </c>
      <c r="D23" s="6">
        <v>5.9</v>
      </c>
      <c r="E23" s="21">
        <f t="shared" si="4"/>
        <v>4</v>
      </c>
      <c r="F23" s="8">
        <v>6.54</v>
      </c>
      <c r="G23" s="21">
        <f t="shared" si="0"/>
        <v>4</v>
      </c>
      <c r="H23" s="10">
        <v>155</v>
      </c>
      <c r="I23" s="21">
        <f t="shared" si="1"/>
        <v>4</v>
      </c>
      <c r="J23" s="8">
        <v>14</v>
      </c>
      <c r="K23" s="21">
        <f t="shared" si="2"/>
        <v>5</v>
      </c>
      <c r="L23" s="8">
        <v>15</v>
      </c>
      <c r="M23" s="21">
        <f t="shared" si="3"/>
        <v>5</v>
      </c>
      <c r="N23" s="52">
        <f t="shared" si="5"/>
        <v>4.4</v>
      </c>
      <c r="O23" s="55" t="str">
        <f t="shared" si="6"/>
        <v>в\с</v>
      </c>
      <c r="Q23">
        <f t="shared" si="8"/>
        <v>4.4</v>
      </c>
      <c r="R23" t="b">
        <f t="shared" si="9"/>
        <v>1</v>
      </c>
      <c r="S23" t="b">
        <f t="shared" si="7"/>
        <v>1</v>
      </c>
    </row>
    <row r="24" spans="1:19" ht="15.75">
      <c r="A24" s="21">
        <v>15</v>
      </c>
      <c r="B24" s="61" t="s">
        <v>67</v>
      </c>
      <c r="C24" s="54" t="s">
        <v>51</v>
      </c>
      <c r="D24" s="6">
        <v>6.7</v>
      </c>
      <c r="E24" s="21">
        <f t="shared" si="4"/>
        <v>1</v>
      </c>
      <c r="F24" s="8">
        <v>5.04</v>
      </c>
      <c r="G24" s="21">
        <f t="shared" si="0"/>
        <v>5</v>
      </c>
      <c r="H24" s="10">
        <v>140</v>
      </c>
      <c r="I24" s="21">
        <f t="shared" si="1"/>
        <v>3</v>
      </c>
      <c r="J24" s="8">
        <v>12</v>
      </c>
      <c r="K24" s="21">
        <f t="shared" si="2"/>
        <v>5</v>
      </c>
      <c r="L24" s="8">
        <v>-7</v>
      </c>
      <c r="M24" s="21">
        <f t="shared" si="3"/>
        <v>1</v>
      </c>
      <c r="N24" s="52">
        <f t="shared" si="5"/>
        <v>3</v>
      </c>
      <c r="O24" s="55" t="str">
        <f t="shared" si="6"/>
        <v>с</v>
      </c>
      <c r="Q24">
        <f t="shared" si="8"/>
        <v>3</v>
      </c>
      <c r="R24" t="b">
        <f>OR(ISNUMBER(D24),ISNUMBER(F24),ISNUMBER(H24),ISNUMBER(J24),ISNUMBER(L24))</f>
        <v>1</v>
      </c>
      <c r="S24" t="b">
        <f t="shared" si="7"/>
        <v>1</v>
      </c>
    </row>
    <row r="25" spans="1:19" ht="15.75">
      <c r="A25" s="21">
        <v>16</v>
      </c>
      <c r="B25" s="61" t="s">
        <v>68</v>
      </c>
      <c r="C25" s="54" t="s">
        <v>52</v>
      </c>
      <c r="D25" s="6">
        <v>6.8</v>
      </c>
      <c r="E25" s="21">
        <f t="shared" si="4"/>
        <v>1</v>
      </c>
      <c r="F25" s="8">
        <v>5.28</v>
      </c>
      <c r="G25" s="21">
        <f t="shared" si="0"/>
        <v>5</v>
      </c>
      <c r="H25" s="10">
        <v>143</v>
      </c>
      <c r="I25" s="21">
        <f t="shared" si="1"/>
        <v>4</v>
      </c>
      <c r="J25" s="8">
        <v>0</v>
      </c>
      <c r="K25" s="21">
        <f t="shared" si="2"/>
        <v>1</v>
      </c>
      <c r="L25" s="8">
        <v>6</v>
      </c>
      <c r="M25" s="21">
        <f t="shared" si="3"/>
        <v>3</v>
      </c>
      <c r="N25" s="52">
        <f t="shared" si="5"/>
        <v>2.8</v>
      </c>
      <c r="O25" s="55" t="str">
        <f t="shared" si="6"/>
        <v>с</v>
      </c>
      <c r="Q25">
        <f t="shared" si="8"/>
        <v>2.8</v>
      </c>
      <c r="R25" t="b">
        <f aca="true" t="shared" si="10" ref="R25:R37">OR(ISNUMBER(D25),ISNUMBER(F25),ISNUMBER(H25),ISNUMBER(J25),ISNUMBER(L25))</f>
        <v>1</v>
      </c>
      <c r="S25" t="b">
        <f t="shared" si="7"/>
        <v>1</v>
      </c>
    </row>
    <row r="26" spans="1:19" ht="15.75">
      <c r="A26" s="21">
        <v>17</v>
      </c>
      <c r="B26" s="61" t="s">
        <v>69</v>
      </c>
      <c r="C26" s="54" t="s">
        <v>52</v>
      </c>
      <c r="D26" s="6">
        <v>6.6</v>
      </c>
      <c r="E26" s="21">
        <f t="shared" si="4"/>
        <v>2</v>
      </c>
      <c r="F26" s="8">
        <v>7.23</v>
      </c>
      <c r="G26" s="21">
        <f t="shared" si="0"/>
        <v>4</v>
      </c>
      <c r="H26" s="10">
        <v>120</v>
      </c>
      <c r="I26" s="21">
        <f t="shared" si="1"/>
        <v>2</v>
      </c>
      <c r="J26" s="8">
        <v>1</v>
      </c>
      <c r="K26" s="21">
        <f t="shared" si="2"/>
        <v>1</v>
      </c>
      <c r="L26" s="8">
        <v>14</v>
      </c>
      <c r="M26" s="21">
        <f t="shared" si="3"/>
        <v>5</v>
      </c>
      <c r="N26" s="52">
        <f t="shared" si="5"/>
        <v>2.8</v>
      </c>
      <c r="O26" s="55" t="str">
        <f t="shared" si="6"/>
        <v>с</v>
      </c>
      <c r="Q26">
        <f t="shared" si="8"/>
        <v>2.8</v>
      </c>
      <c r="R26" t="b">
        <f t="shared" si="10"/>
        <v>1</v>
      </c>
      <c r="S26" t="b">
        <f t="shared" si="7"/>
        <v>1</v>
      </c>
    </row>
    <row r="27" spans="1:19" ht="15.75">
      <c r="A27" s="21">
        <v>18</v>
      </c>
      <c r="B27" s="61" t="s">
        <v>70</v>
      </c>
      <c r="C27" s="54" t="s">
        <v>51</v>
      </c>
      <c r="D27" s="6">
        <v>7.6</v>
      </c>
      <c r="E27" s="21">
        <f t="shared" si="4"/>
        <v>1</v>
      </c>
      <c r="F27" s="8">
        <v>6.55</v>
      </c>
      <c r="G27" s="21">
        <f t="shared" si="0"/>
        <v>4</v>
      </c>
      <c r="H27" s="10">
        <v>125</v>
      </c>
      <c r="I27" s="21">
        <f t="shared" si="1"/>
        <v>2</v>
      </c>
      <c r="J27" s="8">
        <v>2</v>
      </c>
      <c r="K27" s="21">
        <f t="shared" si="2"/>
        <v>1</v>
      </c>
      <c r="L27" s="8">
        <v>4</v>
      </c>
      <c r="M27" s="21">
        <f t="shared" si="3"/>
        <v>3</v>
      </c>
      <c r="N27" s="52">
        <f t="shared" si="5"/>
        <v>2.2</v>
      </c>
      <c r="O27" s="55" t="str">
        <f t="shared" si="6"/>
        <v>н\с</v>
      </c>
      <c r="Q27">
        <f t="shared" si="8"/>
        <v>2.2</v>
      </c>
      <c r="R27" t="b">
        <f t="shared" si="10"/>
        <v>1</v>
      </c>
      <c r="S27" t="b">
        <f t="shared" si="7"/>
        <v>1</v>
      </c>
    </row>
    <row r="28" spans="1:19" ht="15.75">
      <c r="A28" s="21">
        <v>19</v>
      </c>
      <c r="B28" s="61" t="s">
        <v>71</v>
      </c>
      <c r="C28" s="54" t="s">
        <v>52</v>
      </c>
      <c r="D28" s="6">
        <v>5.4</v>
      </c>
      <c r="E28" s="21">
        <f t="shared" si="4"/>
        <v>5</v>
      </c>
      <c r="F28" s="8">
        <v>5.55</v>
      </c>
      <c r="G28" s="21">
        <f t="shared" si="0"/>
        <v>5</v>
      </c>
      <c r="H28" s="10">
        <v>168</v>
      </c>
      <c r="I28" s="21">
        <f t="shared" si="1"/>
        <v>5</v>
      </c>
      <c r="J28" s="8">
        <v>13</v>
      </c>
      <c r="K28" s="21">
        <f t="shared" si="2"/>
        <v>5</v>
      </c>
      <c r="L28" s="8">
        <v>5</v>
      </c>
      <c r="M28" s="21">
        <f t="shared" si="3"/>
        <v>3</v>
      </c>
      <c r="N28" s="52">
        <f t="shared" si="5"/>
        <v>4.6</v>
      </c>
      <c r="O28" s="55" t="str">
        <f t="shared" si="6"/>
        <v>в</v>
      </c>
      <c r="Q28">
        <f t="shared" si="8"/>
        <v>4.6</v>
      </c>
      <c r="R28" t="b">
        <f t="shared" si="10"/>
        <v>1</v>
      </c>
      <c r="S28" t="b">
        <f t="shared" si="7"/>
        <v>1</v>
      </c>
    </row>
    <row r="29" spans="1:19" ht="15.75">
      <c r="A29" s="21">
        <v>20</v>
      </c>
      <c r="B29" s="61" t="s">
        <v>72</v>
      </c>
      <c r="C29" s="54" t="s">
        <v>51</v>
      </c>
      <c r="D29" s="6">
        <v>6.2</v>
      </c>
      <c r="E29" s="21">
        <f t="shared" si="4"/>
        <v>4</v>
      </c>
      <c r="F29" s="8">
        <v>6.17</v>
      </c>
      <c r="G29" s="21">
        <f t="shared" si="0"/>
        <v>4</v>
      </c>
      <c r="H29" s="10">
        <v>158</v>
      </c>
      <c r="I29" s="21">
        <f t="shared" si="1"/>
        <v>4</v>
      </c>
      <c r="J29" s="8">
        <v>16</v>
      </c>
      <c r="K29" s="21">
        <f t="shared" si="2"/>
        <v>5</v>
      </c>
      <c r="L29" s="8">
        <v>6</v>
      </c>
      <c r="M29" s="21">
        <f t="shared" si="3"/>
        <v>4</v>
      </c>
      <c r="N29" s="52">
        <f t="shared" si="5"/>
        <v>4.2</v>
      </c>
      <c r="O29" s="55" t="str">
        <f t="shared" si="6"/>
        <v>в\с</v>
      </c>
      <c r="Q29">
        <f t="shared" si="8"/>
        <v>4.2</v>
      </c>
      <c r="R29" t="b">
        <f t="shared" si="10"/>
        <v>1</v>
      </c>
      <c r="S29" t="b">
        <f t="shared" si="7"/>
        <v>1</v>
      </c>
    </row>
    <row r="30" spans="1:19" ht="15.75">
      <c r="A30" s="21">
        <v>21</v>
      </c>
      <c r="B30" s="61" t="s">
        <v>73</v>
      </c>
      <c r="C30" s="54" t="s">
        <v>52</v>
      </c>
      <c r="D30" s="6">
        <v>5.6</v>
      </c>
      <c r="E30" s="21">
        <f t="shared" si="4"/>
        <v>4</v>
      </c>
      <c r="F30" s="8">
        <v>4.35</v>
      </c>
      <c r="G30" s="21">
        <f t="shared" si="0"/>
        <v>5</v>
      </c>
      <c r="H30" s="10">
        <v>130</v>
      </c>
      <c r="I30" s="21">
        <f t="shared" si="1"/>
        <v>3</v>
      </c>
      <c r="J30" s="8">
        <v>12</v>
      </c>
      <c r="K30" s="21">
        <f t="shared" si="2"/>
        <v>5</v>
      </c>
      <c r="L30" s="8">
        <v>7</v>
      </c>
      <c r="M30" s="21">
        <f t="shared" si="3"/>
        <v>3</v>
      </c>
      <c r="N30" s="52">
        <f t="shared" si="5"/>
        <v>4</v>
      </c>
      <c r="O30" s="55" t="str">
        <f t="shared" si="6"/>
        <v>в\с</v>
      </c>
      <c r="Q30">
        <f t="shared" si="8"/>
        <v>4</v>
      </c>
      <c r="R30" t="b">
        <f t="shared" si="10"/>
        <v>1</v>
      </c>
      <c r="S30" t="b">
        <f t="shared" si="7"/>
        <v>1</v>
      </c>
    </row>
    <row r="31" spans="1:19" ht="15.75">
      <c r="A31" s="21">
        <v>22</v>
      </c>
      <c r="B31" s="61" t="s">
        <v>74</v>
      </c>
      <c r="C31" s="54" t="s">
        <v>51</v>
      </c>
      <c r="D31" s="6">
        <v>5.8</v>
      </c>
      <c r="E31" s="21">
        <f t="shared" si="4"/>
        <v>4</v>
      </c>
      <c r="F31" s="8">
        <v>5.41</v>
      </c>
      <c r="G31" s="21">
        <f t="shared" si="0"/>
        <v>4</v>
      </c>
      <c r="H31" s="10">
        <v>170</v>
      </c>
      <c r="I31" s="21">
        <f t="shared" si="1"/>
        <v>5</v>
      </c>
      <c r="J31" s="8">
        <v>10</v>
      </c>
      <c r="K31" s="21">
        <f t="shared" si="2"/>
        <v>5</v>
      </c>
      <c r="L31" s="8">
        <v>6</v>
      </c>
      <c r="M31" s="21">
        <f t="shared" si="3"/>
        <v>4</v>
      </c>
      <c r="N31" s="52">
        <f t="shared" si="5"/>
        <v>4.4</v>
      </c>
      <c r="O31" s="55" t="str">
        <f t="shared" si="6"/>
        <v>в\с</v>
      </c>
      <c r="Q31">
        <f t="shared" si="8"/>
        <v>4.4</v>
      </c>
      <c r="R31" t="b">
        <f t="shared" si="10"/>
        <v>1</v>
      </c>
      <c r="S31" t="b">
        <f t="shared" si="7"/>
        <v>1</v>
      </c>
    </row>
    <row r="32" spans="1:19" ht="15.75">
      <c r="A32" s="21">
        <v>23</v>
      </c>
      <c r="B32" s="61" t="s">
        <v>75</v>
      </c>
      <c r="C32" s="54" t="s">
        <v>52</v>
      </c>
      <c r="D32" s="6">
        <v>6.7</v>
      </c>
      <c r="E32" s="21">
        <f t="shared" si="4"/>
        <v>1</v>
      </c>
      <c r="F32" s="8">
        <v>6.43</v>
      </c>
      <c r="G32" s="21">
        <f t="shared" si="0"/>
        <v>4</v>
      </c>
      <c r="H32" s="10">
        <v>126</v>
      </c>
      <c r="I32" s="21">
        <f t="shared" si="1"/>
        <v>3</v>
      </c>
      <c r="J32" s="8">
        <v>7</v>
      </c>
      <c r="K32" s="21">
        <f t="shared" si="2"/>
        <v>4</v>
      </c>
      <c r="L32" s="8">
        <v>12</v>
      </c>
      <c r="M32" s="21">
        <f t="shared" si="3"/>
        <v>5</v>
      </c>
      <c r="N32" s="52">
        <f t="shared" si="5"/>
        <v>3.4</v>
      </c>
      <c r="O32" s="55" t="str">
        <f t="shared" si="6"/>
        <v>с</v>
      </c>
      <c r="Q32">
        <f t="shared" si="8"/>
        <v>3.4</v>
      </c>
      <c r="R32" t="b">
        <f t="shared" si="10"/>
        <v>1</v>
      </c>
      <c r="S32" t="b">
        <f t="shared" si="7"/>
        <v>1</v>
      </c>
    </row>
    <row r="33" spans="1:18" ht="15.75">
      <c r="A33" s="21">
        <v>24</v>
      </c>
      <c r="B33" s="61" t="s">
        <v>76</v>
      </c>
      <c r="C33" s="54" t="s">
        <v>51</v>
      </c>
      <c r="D33" s="6">
        <v>5.3</v>
      </c>
      <c r="E33" s="21">
        <v>5</v>
      </c>
      <c r="F33" s="8">
        <v>4.57</v>
      </c>
      <c r="G33" s="21">
        <v>5</v>
      </c>
      <c r="H33" s="10">
        <v>155</v>
      </c>
      <c r="I33" s="21">
        <v>4</v>
      </c>
      <c r="J33" s="8">
        <v>7</v>
      </c>
      <c r="K33" s="21">
        <f t="shared" si="2"/>
        <v>4</v>
      </c>
      <c r="L33" s="8">
        <v>3</v>
      </c>
      <c r="M33" s="21">
        <f t="shared" si="3"/>
        <v>2</v>
      </c>
      <c r="N33" s="52">
        <v>4.2</v>
      </c>
      <c r="O33" s="55" t="s">
        <v>114</v>
      </c>
      <c r="R33" t="b">
        <f t="shared" si="10"/>
        <v>1</v>
      </c>
    </row>
    <row r="34" spans="1:18" ht="15.75">
      <c r="A34" s="21">
        <v>25</v>
      </c>
      <c r="B34" s="61" t="s">
        <v>77</v>
      </c>
      <c r="C34" s="54" t="s">
        <v>51</v>
      </c>
      <c r="D34" s="6">
        <v>5.5</v>
      </c>
      <c r="E34" s="21">
        <v>5</v>
      </c>
      <c r="F34" s="8">
        <v>4.49</v>
      </c>
      <c r="G34" s="21">
        <v>5</v>
      </c>
      <c r="H34" s="10">
        <v>158</v>
      </c>
      <c r="I34" s="21">
        <v>4</v>
      </c>
      <c r="J34" s="8">
        <v>8</v>
      </c>
      <c r="K34" s="21">
        <f t="shared" si="2"/>
        <v>4</v>
      </c>
      <c r="L34" s="8">
        <v>8</v>
      </c>
      <c r="M34" s="21">
        <f t="shared" si="3"/>
        <v>5</v>
      </c>
      <c r="N34" s="52">
        <v>4.6</v>
      </c>
      <c r="O34" s="55" t="s">
        <v>46</v>
      </c>
      <c r="R34" t="b">
        <f t="shared" si="10"/>
        <v>1</v>
      </c>
    </row>
    <row r="35" spans="1:18" ht="15.75">
      <c r="A35" s="21">
        <v>26</v>
      </c>
      <c r="B35" s="61" t="s">
        <v>78</v>
      </c>
      <c r="C35" s="54" t="s">
        <v>52</v>
      </c>
      <c r="D35" s="6">
        <v>8</v>
      </c>
      <c r="E35" s="21">
        <v>1</v>
      </c>
      <c r="F35" s="8">
        <v>8.34</v>
      </c>
      <c r="G35" s="21">
        <v>3</v>
      </c>
      <c r="H35" s="10">
        <v>100</v>
      </c>
      <c r="I35" s="21">
        <v>1</v>
      </c>
      <c r="J35" s="8">
        <v>2</v>
      </c>
      <c r="K35" s="21">
        <f t="shared" si="2"/>
        <v>1</v>
      </c>
      <c r="L35" s="8">
        <v>10</v>
      </c>
      <c r="M35" s="21">
        <f t="shared" si="3"/>
        <v>4</v>
      </c>
      <c r="N35" s="52">
        <v>2</v>
      </c>
      <c r="O35" s="55" t="s">
        <v>42</v>
      </c>
      <c r="R35" t="b">
        <f t="shared" si="10"/>
        <v>1</v>
      </c>
    </row>
    <row r="36" spans="1:18" ht="15.75">
      <c r="A36" s="21">
        <v>27</v>
      </c>
      <c r="B36" s="61" t="s">
        <v>79</v>
      </c>
      <c r="C36" s="54" t="s">
        <v>52</v>
      </c>
      <c r="D36" s="6">
        <v>6.3</v>
      </c>
      <c r="E36" s="21">
        <v>4</v>
      </c>
      <c r="F36" s="8">
        <v>5.31</v>
      </c>
      <c r="G36" s="21">
        <v>5</v>
      </c>
      <c r="H36" s="10">
        <v>137</v>
      </c>
      <c r="I36" s="21">
        <v>3</v>
      </c>
      <c r="J36" s="8">
        <v>9</v>
      </c>
      <c r="K36" s="21">
        <f t="shared" si="2"/>
        <v>5</v>
      </c>
      <c r="L36" s="8">
        <v>15</v>
      </c>
      <c r="M36" s="21">
        <f t="shared" si="3"/>
        <v>5</v>
      </c>
      <c r="N36" s="52">
        <v>4.4</v>
      </c>
      <c r="O36" s="55" t="s">
        <v>114</v>
      </c>
      <c r="R36" t="b">
        <f t="shared" si="10"/>
        <v>1</v>
      </c>
    </row>
    <row r="37" spans="1:19" ht="15.75">
      <c r="A37" s="21">
        <v>28</v>
      </c>
      <c r="B37" s="61" t="s">
        <v>80</v>
      </c>
      <c r="C37" s="54" t="s">
        <v>51</v>
      </c>
      <c r="D37" s="6">
        <v>6.5</v>
      </c>
      <c r="E37" s="21">
        <f t="shared" si="4"/>
        <v>3</v>
      </c>
      <c r="F37" s="8">
        <v>6.13</v>
      </c>
      <c r="G37" s="21">
        <f t="shared" si="0"/>
        <v>4</v>
      </c>
      <c r="H37" s="10">
        <v>150</v>
      </c>
      <c r="I37" s="21">
        <f t="shared" si="1"/>
        <v>4</v>
      </c>
      <c r="J37" s="8">
        <v>11</v>
      </c>
      <c r="K37" s="21">
        <f t="shared" si="2"/>
        <v>5</v>
      </c>
      <c r="L37" s="8">
        <v>2</v>
      </c>
      <c r="M37" s="21">
        <f t="shared" si="3"/>
        <v>1</v>
      </c>
      <c r="N37" s="52">
        <f t="shared" si="5"/>
        <v>3.4</v>
      </c>
      <c r="O37" s="55" t="str">
        <f t="shared" si="6"/>
        <v>с</v>
      </c>
      <c r="Q37">
        <f t="shared" si="8"/>
        <v>3.4</v>
      </c>
      <c r="R37" t="b">
        <f t="shared" si="10"/>
        <v>1</v>
      </c>
      <c r="S37" t="b">
        <f t="shared" si="7"/>
        <v>1</v>
      </c>
    </row>
    <row r="38" spans="1:19" s="3" customFormat="1" ht="15.75">
      <c r="A38" s="19"/>
      <c r="B38" s="17" t="s">
        <v>11</v>
      </c>
      <c r="C38" s="20"/>
      <c r="D38" s="18"/>
      <c r="E38" s="18">
        <f>IF(ISERR(AVERAGE(E10:E37)),"",AVERAGE(E10:E37))</f>
        <v>3.392857142857143</v>
      </c>
      <c r="F38" s="18"/>
      <c r="G38" s="18">
        <f>IF(ISERR(AVERAGE(G10:G37)),"",AVERAGE(G10:G37))</f>
        <v>4.25</v>
      </c>
      <c r="H38" s="18"/>
      <c r="I38" s="18">
        <f>IF(ISERR(AVERAGE(I10:I37)),"",AVERAGE(I10:I37))</f>
        <v>3.4285714285714284</v>
      </c>
      <c r="J38" s="18"/>
      <c r="K38" s="18">
        <f>IF(ISERR(AVERAGE(K10:K37)),"",AVERAGE(K10:K37))</f>
        <v>4.035714285714286</v>
      </c>
      <c r="L38" s="18"/>
      <c r="M38" s="18">
        <f>IF(ISERR(AVERAGE(M10:M37)),"",AVERAGE(M10:M37))</f>
        <v>3.8214285714285716</v>
      </c>
      <c r="N38" s="52">
        <f t="shared" si="5"/>
        <v>3.785714285714286</v>
      </c>
      <c r="O38" s="55"/>
      <c r="Q38" s="3">
        <f>AVERAGE(E38,G38,I38,K38,M38)</f>
        <v>3.785714285714286</v>
      </c>
      <c r="S38" s="3" t="b">
        <f>ISNUMBER(Q38)</f>
        <v>1</v>
      </c>
    </row>
    <row r="40" spans="2:8" ht="15.75">
      <c r="B40" s="56" t="s">
        <v>40</v>
      </c>
      <c r="C40" s="56" t="s">
        <v>41</v>
      </c>
      <c r="D40" s="56" t="s">
        <v>42</v>
      </c>
      <c r="E40" s="56" t="s">
        <v>43</v>
      </c>
      <c r="F40" s="56" t="s">
        <v>44</v>
      </c>
      <c r="G40" s="56" t="s">
        <v>45</v>
      </c>
      <c r="H40" s="56" t="s">
        <v>46</v>
      </c>
    </row>
    <row r="41" spans="2:8" ht="15.75">
      <c r="B41" s="56" t="s">
        <v>47</v>
      </c>
      <c r="C41" s="56">
        <f>COUNTIF($O$10:$O$37,"осв")</f>
        <v>0</v>
      </c>
      <c r="D41" s="56">
        <f>COUNTIF($O$10:$O$37,"н")</f>
        <v>1</v>
      </c>
      <c r="E41" s="56">
        <f>COUNTIF($O$10:$O$37,"н\с")</f>
        <v>3</v>
      </c>
      <c r="F41" s="56">
        <f>COUNTIF($O$10:$O$37,"с")</f>
        <v>7</v>
      </c>
      <c r="G41" s="56">
        <v>13</v>
      </c>
      <c r="H41" s="56">
        <f>COUNTIF($O$10:$O$37,"в")</f>
        <v>7</v>
      </c>
    </row>
    <row r="44" ht="13.5" thickBot="1"/>
    <row r="45" spans="2:12" ht="15.75">
      <c r="B45" s="31" t="s">
        <v>13</v>
      </c>
      <c r="C45" s="62" t="s">
        <v>18</v>
      </c>
      <c r="D45" s="63"/>
      <c r="E45" s="63"/>
      <c r="F45" s="63"/>
      <c r="G45" s="64"/>
      <c r="H45" s="62" t="s">
        <v>19</v>
      </c>
      <c r="I45" s="63"/>
      <c r="J45" s="63"/>
      <c r="K45" s="63"/>
      <c r="L45" s="64"/>
    </row>
    <row r="46" spans="2:13" ht="39.75" thickBot="1">
      <c r="B46" s="38"/>
      <c r="C46" s="39" t="s">
        <v>28</v>
      </c>
      <c r="D46" s="40" t="s">
        <v>29</v>
      </c>
      <c r="E46" s="40" t="s">
        <v>30</v>
      </c>
      <c r="F46" s="40" t="s">
        <v>31</v>
      </c>
      <c r="G46" s="41" t="s">
        <v>32</v>
      </c>
      <c r="H46" s="39" t="s">
        <v>28</v>
      </c>
      <c r="I46" s="40" t="s">
        <v>29</v>
      </c>
      <c r="J46" s="40" t="s">
        <v>30</v>
      </c>
      <c r="K46" s="40" t="s">
        <v>31</v>
      </c>
      <c r="L46" s="41" t="s">
        <v>32</v>
      </c>
      <c r="M46" s="4"/>
    </row>
    <row r="47" spans="2:12" ht="15">
      <c r="B47" s="34" t="s">
        <v>14</v>
      </c>
      <c r="C47" s="35">
        <v>6.7</v>
      </c>
      <c r="D47" s="36">
        <v>6.6</v>
      </c>
      <c r="E47" s="36">
        <v>6.5</v>
      </c>
      <c r="F47" s="36">
        <v>5.6</v>
      </c>
      <c r="G47" s="37">
        <v>5</v>
      </c>
      <c r="H47" s="35">
        <v>6.7</v>
      </c>
      <c r="I47" s="36">
        <v>6.6</v>
      </c>
      <c r="J47" s="36">
        <v>6.5</v>
      </c>
      <c r="K47" s="36">
        <v>5.6</v>
      </c>
      <c r="L47" s="37">
        <v>5.2</v>
      </c>
    </row>
    <row r="48" spans="2:12" ht="15">
      <c r="B48" s="32" t="s">
        <v>15</v>
      </c>
      <c r="C48" s="26">
        <v>120</v>
      </c>
      <c r="D48" s="13">
        <v>130</v>
      </c>
      <c r="E48" s="13">
        <v>140</v>
      </c>
      <c r="F48" s="13">
        <v>160</v>
      </c>
      <c r="G48" s="27">
        <v>180</v>
      </c>
      <c r="H48" s="26">
        <v>110</v>
      </c>
      <c r="I48" s="13">
        <v>120</v>
      </c>
      <c r="J48" s="13">
        <v>140</v>
      </c>
      <c r="K48" s="13">
        <v>155</v>
      </c>
      <c r="L48" s="27">
        <v>170</v>
      </c>
    </row>
    <row r="49" spans="2:12" ht="15">
      <c r="B49" s="32" t="s">
        <v>16</v>
      </c>
      <c r="C49" s="26">
        <v>2</v>
      </c>
      <c r="D49" s="13">
        <v>3</v>
      </c>
      <c r="E49" s="13">
        <v>4</v>
      </c>
      <c r="F49" s="13">
        <v>6</v>
      </c>
      <c r="G49" s="27">
        <v>8.5</v>
      </c>
      <c r="H49" s="26">
        <v>2</v>
      </c>
      <c r="I49" s="13">
        <v>3</v>
      </c>
      <c r="J49" s="13">
        <v>7</v>
      </c>
      <c r="K49" s="13">
        <v>10</v>
      </c>
      <c r="L49" s="27">
        <v>14</v>
      </c>
    </row>
    <row r="50" spans="2:12" ht="15">
      <c r="B50" s="32" t="s">
        <v>50</v>
      </c>
      <c r="C50" s="26">
        <v>3</v>
      </c>
      <c r="D50" s="13">
        <v>4</v>
      </c>
      <c r="E50" s="13">
        <v>6</v>
      </c>
      <c r="F50" s="13">
        <v>8</v>
      </c>
      <c r="G50" s="27">
        <v>12</v>
      </c>
      <c r="H50" s="26">
        <v>2</v>
      </c>
      <c r="I50" s="13">
        <v>4</v>
      </c>
      <c r="J50" s="13">
        <v>5</v>
      </c>
      <c r="K50" s="13">
        <v>7</v>
      </c>
      <c r="L50" s="27">
        <v>10</v>
      </c>
    </row>
    <row r="51" spans="2:12" ht="15.75" thickBot="1">
      <c r="B51" s="33" t="s">
        <v>17</v>
      </c>
      <c r="C51" s="28">
        <v>8.02</v>
      </c>
      <c r="D51" s="29">
        <v>8.01</v>
      </c>
      <c r="E51" s="29">
        <v>8</v>
      </c>
      <c r="F51" s="29">
        <v>5.4</v>
      </c>
      <c r="G51" s="30">
        <v>5</v>
      </c>
      <c r="H51" s="28">
        <v>8.32</v>
      </c>
      <c r="I51" s="29">
        <v>8.31</v>
      </c>
      <c r="J51" s="29">
        <v>8.3</v>
      </c>
      <c r="K51" s="29">
        <v>6.2</v>
      </c>
      <c r="L51" s="30">
        <v>5.3</v>
      </c>
    </row>
  </sheetData>
  <sheetProtection/>
  <protectedRanges>
    <protectedRange sqref="A3" name="Школа"/>
    <protectedRange sqref="C4" name="класс"/>
    <protectedRange sqref="C47:L51" name="нормативы"/>
    <protectedRange sqref="L10:L37" name="кросс 1000"/>
    <protectedRange sqref="J10:J37" name="подтягивание"/>
    <protectedRange sqref="B10:B37" name="Фамилии_1"/>
    <protectedRange sqref="C10:C37" name="Фамилии_2"/>
    <protectedRange sqref="D33:D37" name="бег 30_1"/>
    <protectedRange sqref="D10:D32" name="бег 30_1_1"/>
    <protectedRange sqref="F33:F37" name="наклон_1"/>
    <protectedRange sqref="F10:F32" name="наклон_2"/>
    <protectedRange sqref="H33:H37" name="прыжок_1"/>
    <protectedRange sqref="H10:H32" name="прыжок_2"/>
  </protectedRanges>
  <mergeCells count="14">
    <mergeCell ref="O8:O9"/>
    <mergeCell ref="A1:N1"/>
    <mergeCell ref="A2:N2"/>
    <mergeCell ref="A4:B4"/>
    <mergeCell ref="A8:A9"/>
    <mergeCell ref="C8:C9"/>
    <mergeCell ref="D8:E8"/>
    <mergeCell ref="F8:G8"/>
    <mergeCell ref="C45:G45"/>
    <mergeCell ref="H45:L45"/>
    <mergeCell ref="L8:M8"/>
    <mergeCell ref="B8:B9"/>
    <mergeCell ref="H8:I8"/>
    <mergeCell ref="J8:K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S51"/>
  <sheetViews>
    <sheetView zoomScale="79" zoomScaleNormal="79" zoomScalePageLayoutView="0" workbookViewId="0" topLeftCell="A16">
      <selection activeCell="U29" sqref="U29"/>
    </sheetView>
  </sheetViews>
  <sheetFormatPr defaultColWidth="9.00390625" defaultRowHeight="12.75"/>
  <cols>
    <col min="1" max="1" width="9.125" style="1" customWidth="1"/>
    <col min="2" max="2" width="35.875" style="0" customWidth="1"/>
    <col min="3" max="4" width="11.00390625" style="0" customWidth="1"/>
    <col min="5" max="5" width="10.875" style="0" customWidth="1"/>
    <col min="6" max="6" width="11.00390625" style="0" bestFit="1" customWidth="1"/>
    <col min="7" max="7" width="10.625" style="0" customWidth="1"/>
    <col min="8" max="8" width="11.00390625" style="0" bestFit="1" customWidth="1"/>
    <col min="9" max="9" width="9.875" style="0" bestFit="1" customWidth="1"/>
    <col min="10" max="10" width="11.00390625" style="0" bestFit="1" customWidth="1"/>
    <col min="11" max="11" width="9.875" style="0" bestFit="1" customWidth="1"/>
    <col min="12" max="12" width="11.00390625" style="0" bestFit="1" customWidth="1"/>
    <col min="13" max="13" width="9.875" style="0" bestFit="1" customWidth="1"/>
    <col min="14" max="14" width="19.125" style="0" customWidth="1"/>
    <col min="15" max="15" width="9.25390625" style="0" bestFit="1" customWidth="1"/>
    <col min="16" max="16" width="8.00390625" style="0" customWidth="1"/>
    <col min="17" max="17" width="9.25390625" style="0" hidden="1" customWidth="1"/>
    <col min="18" max="18" width="19.375" style="0" hidden="1" customWidth="1"/>
    <col min="19" max="19" width="11.875" style="0" hidden="1" customWidth="1"/>
  </cols>
  <sheetData>
    <row r="1" spans="1:14" ht="18.75">
      <c r="A1" s="68" t="s">
        <v>23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8.75">
      <c r="A2" s="68" t="s">
        <v>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8.75">
      <c r="A3" s="59" t="str">
        <f>А!A3</f>
        <v>СОШ №12</v>
      </c>
      <c r="B3" s="60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6.5">
      <c r="A4" s="69" t="s">
        <v>22</v>
      </c>
      <c r="B4" s="69"/>
      <c r="C4" s="23" t="s">
        <v>48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6.5">
      <c r="A5" s="14" t="s">
        <v>21</v>
      </c>
      <c r="B5" s="2"/>
      <c r="C5" s="24">
        <f>COUNTA(B10:B37)</f>
        <v>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6.5">
      <c r="A6" s="14" t="s">
        <v>20</v>
      </c>
      <c r="B6" s="2"/>
      <c r="C6" s="24">
        <f>COUNTIF(S10:S37,TRUE)</f>
        <v>27</v>
      </c>
      <c r="D6" s="25">
        <f>C6/C5</f>
        <v>1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6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7" s="3" customFormat="1" ht="37.5" customHeight="1">
      <c r="A8" s="65" t="s">
        <v>0</v>
      </c>
      <c r="B8" s="65" t="s">
        <v>1</v>
      </c>
      <c r="C8" s="70" t="s">
        <v>12</v>
      </c>
      <c r="D8" s="65" t="s">
        <v>2</v>
      </c>
      <c r="E8" s="65"/>
      <c r="F8" s="65" t="s">
        <v>3</v>
      </c>
      <c r="G8" s="65"/>
      <c r="H8" s="65" t="s">
        <v>4</v>
      </c>
      <c r="I8" s="65"/>
      <c r="J8" s="65" t="s">
        <v>50</v>
      </c>
      <c r="K8" s="65"/>
      <c r="L8" s="65" t="s">
        <v>9</v>
      </c>
      <c r="M8" s="65"/>
      <c r="N8" s="17" t="s">
        <v>10</v>
      </c>
      <c r="O8" s="66" t="s">
        <v>40</v>
      </c>
      <c r="Q8" s="4" t="s">
        <v>25</v>
      </c>
    </row>
    <row r="9" spans="1:19" ht="31.5">
      <c r="A9" s="65"/>
      <c r="B9" s="65"/>
      <c r="C9" s="71"/>
      <c r="D9" s="16" t="s">
        <v>7</v>
      </c>
      <c r="E9" s="16" t="s">
        <v>8</v>
      </c>
      <c r="F9" s="16" t="s">
        <v>7</v>
      </c>
      <c r="G9" s="16" t="s">
        <v>8</v>
      </c>
      <c r="H9" s="16" t="s">
        <v>7</v>
      </c>
      <c r="I9" s="16" t="s">
        <v>8</v>
      </c>
      <c r="J9" s="16" t="s">
        <v>7</v>
      </c>
      <c r="K9" s="16" t="s">
        <v>8</v>
      </c>
      <c r="L9" s="16" t="s">
        <v>7</v>
      </c>
      <c r="M9" s="16" t="s">
        <v>8</v>
      </c>
      <c r="N9" s="16" t="s">
        <v>8</v>
      </c>
      <c r="O9" s="67"/>
      <c r="Q9" t="s">
        <v>24</v>
      </c>
      <c r="R9" t="s">
        <v>26</v>
      </c>
      <c r="S9" t="s">
        <v>27</v>
      </c>
    </row>
    <row r="10" spans="1:19" ht="15.75">
      <c r="A10" s="21">
        <v>1</v>
      </c>
      <c r="B10" s="61" t="s">
        <v>82</v>
      </c>
      <c r="C10" s="11" t="s">
        <v>52</v>
      </c>
      <c r="D10" s="5">
        <v>6.3</v>
      </c>
      <c r="E10" s="21">
        <f aca="true" t="shared" si="0" ref="E10:E37">IF(D10="","",IF(C10="м",(IF($C$47&lt;=D10,1,IF($D$47&lt;=D10,2,IF($E$47&lt;=D10,3,IF($F$47&lt;=D10,4,5))))),(IF(C10="ж",(IF($H$47&lt;=D10,1,IF($I$47&lt;=D10,2,IF($J$47&lt;=D10,3,IF($K$47&lt;=D10,4,5))))),"ПОЛ ?"))))</f>
        <v>4</v>
      </c>
      <c r="F10" s="5">
        <v>7.34</v>
      </c>
      <c r="G10" s="21">
        <f aca="true" t="shared" si="1" ref="G10:G37">IF(F10="","",IF(C10="м",(IF($C$51&lt;=F10,1,IF($D$51&lt;=F10,2,IF($E$51&lt;=F10,3,IF($F$51&lt;=F10,4,5))))),(IF(C10="ж",(IF($H$51&lt;=F10,1,IF($I$51&lt;=F10,2,IF($J$51&lt;=F10,3,IF($K$51&lt;=F10,4,5))))),"ПОЛ ?"))))</f>
        <v>4</v>
      </c>
      <c r="H10" s="9">
        <v>140</v>
      </c>
      <c r="I10" s="21">
        <f aca="true" t="shared" si="2" ref="I10:I37">IF(H10="","",IF(C10="м",(IF($C$48&gt;=H10,1,IF($D$48&gt;=H10,2,IF($E$48&gt;=H10,3,IF($F$48&gt;=H10,4,5))))),(IF(C10="ж",(IF($H$48&gt;=H10,1,IF($I$48&gt;=H10,2,IF($J$48&gt;=H10,3,IF($K$48&gt;=H10,4,5))))),"ПОЛ ?"))))</f>
        <v>3</v>
      </c>
      <c r="J10" s="9">
        <v>4</v>
      </c>
      <c r="K10" s="21">
        <f aca="true" t="shared" si="3" ref="K10:K17">IF(J10="","",IF(C10="м",(IF($C$50&gt;=J10,1,IF($D$50&gt;=J10,2,IF($E$50&gt;=J10,3,IF($F$50&gt;=J10,4,5))))),(IF(C10="ж",(IF($H$50&gt;=J10,1,IF($I$50&gt;=J10,2,IF($J$50&gt;=J10,3,IF($K$50&gt;=J10,4,5))))),"ПОЛ ?"))))</f>
        <v>2</v>
      </c>
      <c r="L10" s="9">
        <v>8</v>
      </c>
      <c r="M10" s="21">
        <f aca="true" t="shared" si="4" ref="M10:M37">IF(L10="","",IF(C10="м",(IF($C$49&gt;=L10,1,IF($D$49&gt;=L10,2,IF($E$49&gt;=L10,3,IF($F$49&gt;=L10,4,5))))),(IF(C10="ж",(IF($H$49&gt;=L10,1,IF($I$49&gt;=L10,2,IF($J$49&gt;=L10,3,IF($K$49&gt;=L10,4,5))))),"ПОЛ ?"))))</f>
        <v>4</v>
      </c>
      <c r="N10" s="52">
        <f aca="true" t="shared" si="5" ref="N10:N38">IF(S10,Q10,"")</f>
        <v>3.4</v>
      </c>
      <c r="O10" s="55" t="str">
        <f>IF(B10="","",IF(N10="","осв",IF(N10&lt;=1.5,"н",IF(N10&lt;=2.5,"н\с",IF(N10&lt;=3.5,"с",IF(N10&lt;=4.5,"в\с","в"))))))</f>
        <v>с</v>
      </c>
      <c r="Q10">
        <f aca="true" t="shared" si="6" ref="Q10:Q38">AVERAGE(E10,G10,I10,K10,M10)</f>
        <v>3.4</v>
      </c>
      <c r="R10" t="b">
        <f aca="true" t="shared" si="7" ref="R10:R37">OR(ISNUMBER(D10),ISNUMBER(F10),ISNUMBER(H10),ISNUMBER(J10),ISNUMBER(L10))</f>
        <v>1</v>
      </c>
      <c r="S10" t="b">
        <f aca="true" t="shared" si="8" ref="S10:S37">AND(ISNUMBER(Q10),IF(R10,TRUE,FALSE))</f>
        <v>1</v>
      </c>
    </row>
    <row r="11" spans="1:19" ht="15.75">
      <c r="A11" s="21">
        <v>2</v>
      </c>
      <c r="B11" s="61" t="s">
        <v>83</v>
      </c>
      <c r="C11" s="11" t="s">
        <v>52</v>
      </c>
      <c r="D11" s="5">
        <v>7.2</v>
      </c>
      <c r="E11" s="21">
        <f t="shared" si="0"/>
        <v>1</v>
      </c>
      <c r="F11" s="7">
        <v>6.27</v>
      </c>
      <c r="G11" s="21">
        <f t="shared" si="1"/>
        <v>4</v>
      </c>
      <c r="H11" s="9">
        <v>140</v>
      </c>
      <c r="I11" s="21">
        <f t="shared" si="2"/>
        <v>3</v>
      </c>
      <c r="J11" s="9">
        <v>12</v>
      </c>
      <c r="K11" s="21">
        <f t="shared" si="3"/>
        <v>5</v>
      </c>
      <c r="L11" s="7">
        <v>3</v>
      </c>
      <c r="M11" s="21">
        <f t="shared" si="4"/>
        <v>2</v>
      </c>
      <c r="N11" s="52">
        <f t="shared" si="5"/>
        <v>3</v>
      </c>
      <c r="O11" s="55" t="str">
        <f aca="true" t="shared" si="9" ref="O11:O37">IF(B11="","",IF(N11="","осв",IF(N11&lt;=1.5,"н",IF(N11&lt;=2.5,"н\с",IF(N11&lt;=3.5,"с",IF(N11&lt;=4.5,"в\с","в"))))))</f>
        <v>с</v>
      </c>
      <c r="Q11">
        <f t="shared" si="6"/>
        <v>3</v>
      </c>
      <c r="R11" t="b">
        <f t="shared" si="7"/>
        <v>1</v>
      </c>
      <c r="S11" t="b">
        <f t="shared" si="8"/>
        <v>1</v>
      </c>
    </row>
    <row r="12" spans="1:19" ht="15.75">
      <c r="A12" s="21">
        <v>3</v>
      </c>
      <c r="B12" s="61" t="s">
        <v>84</v>
      </c>
      <c r="C12" s="12" t="s">
        <v>51</v>
      </c>
      <c r="D12" s="6">
        <v>6</v>
      </c>
      <c r="E12" s="21">
        <f t="shared" si="0"/>
        <v>4</v>
      </c>
      <c r="F12" s="8">
        <v>4.12</v>
      </c>
      <c r="G12" s="21">
        <f t="shared" si="1"/>
        <v>5</v>
      </c>
      <c r="H12" s="10">
        <v>145</v>
      </c>
      <c r="I12" s="21">
        <f t="shared" si="2"/>
        <v>4</v>
      </c>
      <c r="J12" s="9">
        <v>20</v>
      </c>
      <c r="K12" s="21">
        <f t="shared" si="3"/>
        <v>5</v>
      </c>
      <c r="L12" s="8">
        <v>2</v>
      </c>
      <c r="M12" s="21">
        <f t="shared" si="4"/>
        <v>1</v>
      </c>
      <c r="N12" s="52">
        <f t="shared" si="5"/>
        <v>3.8</v>
      </c>
      <c r="O12" s="55" t="str">
        <f t="shared" si="9"/>
        <v>в\с</v>
      </c>
      <c r="Q12">
        <f t="shared" si="6"/>
        <v>3.8</v>
      </c>
      <c r="R12" t="b">
        <f t="shared" si="7"/>
        <v>1</v>
      </c>
      <c r="S12" t="b">
        <f t="shared" si="8"/>
        <v>1</v>
      </c>
    </row>
    <row r="13" spans="1:19" ht="15.75">
      <c r="A13" s="21">
        <v>4</v>
      </c>
      <c r="B13" s="61" t="s">
        <v>85</v>
      </c>
      <c r="C13" s="11" t="s">
        <v>52</v>
      </c>
      <c r="D13" s="5">
        <v>7.1</v>
      </c>
      <c r="E13" s="21">
        <f t="shared" si="0"/>
        <v>1</v>
      </c>
      <c r="F13" s="7">
        <v>6.26</v>
      </c>
      <c r="G13" s="21">
        <f t="shared" si="1"/>
        <v>4</v>
      </c>
      <c r="H13" s="9">
        <v>148</v>
      </c>
      <c r="I13" s="21">
        <f t="shared" si="2"/>
        <v>4</v>
      </c>
      <c r="J13" s="9">
        <v>8</v>
      </c>
      <c r="K13" s="21">
        <f t="shared" si="3"/>
        <v>5</v>
      </c>
      <c r="L13" s="7">
        <v>12</v>
      </c>
      <c r="M13" s="21">
        <f t="shared" si="4"/>
        <v>5</v>
      </c>
      <c r="N13" s="52">
        <f t="shared" si="5"/>
        <v>3.8</v>
      </c>
      <c r="O13" s="55" t="str">
        <f t="shared" si="9"/>
        <v>в\с</v>
      </c>
      <c r="Q13">
        <f t="shared" si="6"/>
        <v>3.8</v>
      </c>
      <c r="R13" t="b">
        <f t="shared" si="7"/>
        <v>1</v>
      </c>
      <c r="S13" t="b">
        <f t="shared" si="8"/>
        <v>1</v>
      </c>
    </row>
    <row r="14" spans="1:19" ht="15.75">
      <c r="A14" s="21">
        <v>5</v>
      </c>
      <c r="B14" s="61" t="s">
        <v>86</v>
      </c>
      <c r="C14" s="11" t="s">
        <v>52</v>
      </c>
      <c r="D14" s="5">
        <v>6.8</v>
      </c>
      <c r="E14" s="21">
        <f t="shared" si="0"/>
        <v>1</v>
      </c>
      <c r="F14" s="7">
        <v>6.12</v>
      </c>
      <c r="G14" s="21">
        <f t="shared" si="1"/>
        <v>5</v>
      </c>
      <c r="H14" s="9">
        <v>150</v>
      </c>
      <c r="I14" s="21">
        <f t="shared" si="2"/>
        <v>4</v>
      </c>
      <c r="J14" s="9">
        <v>4</v>
      </c>
      <c r="K14" s="21">
        <f t="shared" si="3"/>
        <v>2</v>
      </c>
      <c r="L14" s="7">
        <v>11</v>
      </c>
      <c r="M14" s="21">
        <f t="shared" si="4"/>
        <v>5</v>
      </c>
      <c r="N14" s="52">
        <f t="shared" si="5"/>
        <v>3.4</v>
      </c>
      <c r="O14" s="55" t="str">
        <f t="shared" si="9"/>
        <v>с</v>
      </c>
      <c r="Q14">
        <f t="shared" si="6"/>
        <v>3.4</v>
      </c>
      <c r="R14" t="b">
        <f t="shared" si="7"/>
        <v>1</v>
      </c>
      <c r="S14" t="b">
        <f t="shared" si="8"/>
        <v>1</v>
      </c>
    </row>
    <row r="15" spans="1:19" ht="15.75">
      <c r="A15" s="21">
        <v>6</v>
      </c>
      <c r="B15" s="61" t="s">
        <v>87</v>
      </c>
      <c r="C15" s="12" t="s">
        <v>52</v>
      </c>
      <c r="D15" s="6">
        <v>5.6</v>
      </c>
      <c r="E15" s="21">
        <f t="shared" si="0"/>
        <v>4</v>
      </c>
      <c r="F15" s="8">
        <v>4.5</v>
      </c>
      <c r="G15" s="21">
        <f t="shared" si="1"/>
        <v>5</v>
      </c>
      <c r="H15" s="10">
        <v>162</v>
      </c>
      <c r="I15" s="21">
        <f t="shared" si="2"/>
        <v>5</v>
      </c>
      <c r="J15" s="9">
        <v>11</v>
      </c>
      <c r="K15" s="21">
        <f t="shared" si="3"/>
        <v>5</v>
      </c>
      <c r="L15" s="8">
        <v>3</v>
      </c>
      <c r="M15" s="21">
        <f t="shared" si="4"/>
        <v>2</v>
      </c>
      <c r="N15" s="52">
        <f t="shared" si="5"/>
        <v>4.2</v>
      </c>
      <c r="O15" s="55" t="str">
        <f t="shared" si="9"/>
        <v>в\с</v>
      </c>
      <c r="Q15">
        <f t="shared" si="6"/>
        <v>4.2</v>
      </c>
      <c r="R15" t="b">
        <f t="shared" si="7"/>
        <v>1</v>
      </c>
      <c r="S15" t="b">
        <f t="shared" si="8"/>
        <v>1</v>
      </c>
    </row>
    <row r="16" spans="1:19" ht="15.75">
      <c r="A16" s="21">
        <v>7</v>
      </c>
      <c r="B16" s="61" t="s">
        <v>88</v>
      </c>
      <c r="C16" s="12" t="s">
        <v>51</v>
      </c>
      <c r="D16" s="6">
        <v>6.1</v>
      </c>
      <c r="E16" s="21">
        <f t="shared" si="0"/>
        <v>4</v>
      </c>
      <c r="F16" s="6">
        <v>5.42</v>
      </c>
      <c r="G16" s="21">
        <f t="shared" si="1"/>
        <v>4</v>
      </c>
      <c r="H16" s="10">
        <v>147</v>
      </c>
      <c r="I16" s="21">
        <f t="shared" si="2"/>
        <v>4</v>
      </c>
      <c r="J16" s="8">
        <v>16</v>
      </c>
      <c r="K16" s="21">
        <f t="shared" si="3"/>
        <v>5</v>
      </c>
      <c r="L16" s="8">
        <v>11.5</v>
      </c>
      <c r="M16" s="21">
        <f t="shared" si="4"/>
        <v>5</v>
      </c>
      <c r="N16" s="52">
        <f t="shared" si="5"/>
        <v>4.4</v>
      </c>
      <c r="O16" s="55" t="str">
        <f t="shared" si="9"/>
        <v>в\с</v>
      </c>
      <c r="Q16">
        <f t="shared" si="6"/>
        <v>4.4</v>
      </c>
      <c r="R16" t="b">
        <f t="shared" si="7"/>
        <v>1</v>
      </c>
      <c r="S16" t="b">
        <f t="shared" si="8"/>
        <v>1</v>
      </c>
    </row>
    <row r="17" spans="1:19" ht="15.75">
      <c r="A17" s="21">
        <v>8</v>
      </c>
      <c r="B17" s="61" t="s">
        <v>89</v>
      </c>
      <c r="C17" s="12" t="s">
        <v>52</v>
      </c>
      <c r="D17" s="6">
        <v>6.9</v>
      </c>
      <c r="E17" s="21">
        <f t="shared" si="0"/>
        <v>1</v>
      </c>
      <c r="F17" s="8">
        <v>5.48</v>
      </c>
      <c r="G17" s="21">
        <f t="shared" si="1"/>
        <v>5</v>
      </c>
      <c r="H17" s="10">
        <v>120</v>
      </c>
      <c r="I17" s="21">
        <f t="shared" si="2"/>
        <v>2</v>
      </c>
      <c r="J17" s="8">
        <v>3</v>
      </c>
      <c r="K17" s="21">
        <f t="shared" si="3"/>
        <v>2</v>
      </c>
      <c r="L17" s="8">
        <v>14</v>
      </c>
      <c r="M17" s="21">
        <f t="shared" si="4"/>
        <v>5</v>
      </c>
      <c r="N17" s="52">
        <f t="shared" si="5"/>
        <v>3</v>
      </c>
      <c r="O17" s="55" t="str">
        <f t="shared" si="9"/>
        <v>с</v>
      </c>
      <c r="Q17">
        <f t="shared" si="6"/>
        <v>3</v>
      </c>
      <c r="R17" t="b">
        <f t="shared" si="7"/>
        <v>1</v>
      </c>
      <c r="S17" t="b">
        <f t="shared" si="8"/>
        <v>1</v>
      </c>
    </row>
    <row r="18" spans="1:19" ht="15.75">
      <c r="A18" s="21">
        <v>9</v>
      </c>
      <c r="B18" s="61" t="s">
        <v>90</v>
      </c>
      <c r="C18" s="12" t="s">
        <v>51</v>
      </c>
      <c r="D18" s="6">
        <v>7.2</v>
      </c>
      <c r="E18" s="21">
        <f t="shared" si="0"/>
        <v>1</v>
      </c>
      <c r="F18" s="8">
        <v>5.36</v>
      </c>
      <c r="G18" s="21">
        <f t="shared" si="1"/>
        <v>5</v>
      </c>
      <c r="H18" s="10">
        <v>140</v>
      </c>
      <c r="I18" s="21">
        <f t="shared" si="2"/>
        <v>3</v>
      </c>
      <c r="J18" s="8">
        <v>13</v>
      </c>
      <c r="K18" s="21">
        <v>5</v>
      </c>
      <c r="L18" s="8">
        <v>0</v>
      </c>
      <c r="M18" s="21">
        <f t="shared" si="4"/>
        <v>1</v>
      </c>
      <c r="N18" s="52">
        <f t="shared" si="5"/>
        <v>3</v>
      </c>
      <c r="O18" s="55" t="str">
        <f t="shared" si="9"/>
        <v>с</v>
      </c>
      <c r="Q18">
        <f t="shared" si="6"/>
        <v>3</v>
      </c>
      <c r="R18" t="b">
        <f t="shared" si="7"/>
        <v>1</v>
      </c>
      <c r="S18" t="b">
        <f t="shared" si="8"/>
        <v>1</v>
      </c>
    </row>
    <row r="19" spans="1:19" ht="15.75">
      <c r="A19" s="21">
        <v>10</v>
      </c>
      <c r="B19" s="61" t="s">
        <v>91</v>
      </c>
      <c r="C19" s="12" t="s">
        <v>52</v>
      </c>
      <c r="D19" s="6">
        <v>7</v>
      </c>
      <c r="E19" s="21">
        <f t="shared" si="0"/>
        <v>1</v>
      </c>
      <c r="F19" s="8">
        <v>6.24</v>
      </c>
      <c r="G19" s="21">
        <f t="shared" si="1"/>
        <v>4</v>
      </c>
      <c r="H19" s="10">
        <v>120</v>
      </c>
      <c r="I19" s="21">
        <f t="shared" si="2"/>
        <v>2</v>
      </c>
      <c r="J19" s="8">
        <v>11</v>
      </c>
      <c r="K19" s="21">
        <f aca="true" t="shared" si="10" ref="K19:K37">IF(J19="","",IF(C19="м",(IF($C$50&gt;=J19,1,IF($D$50&gt;=J19,2,IF($E$50&gt;=J19,3,IF($F$50&gt;=J19,4,5))))),(IF(C19="ж",(IF($H$50&gt;=J19,1,IF($I$50&gt;=J19,2,IF($J$50&gt;=J19,3,IF($K$50&gt;=J19,4,5))))),"ПОЛ ?"))))</f>
        <v>5</v>
      </c>
      <c r="L19" s="8">
        <v>14</v>
      </c>
      <c r="M19" s="21">
        <f t="shared" si="4"/>
        <v>5</v>
      </c>
      <c r="N19" s="52">
        <f t="shared" si="5"/>
        <v>3.4</v>
      </c>
      <c r="O19" s="55" t="str">
        <f t="shared" si="9"/>
        <v>с</v>
      </c>
      <c r="Q19">
        <f t="shared" si="6"/>
        <v>3.4</v>
      </c>
      <c r="R19" t="b">
        <f t="shared" si="7"/>
        <v>1</v>
      </c>
      <c r="S19" t="b">
        <f t="shared" si="8"/>
        <v>1</v>
      </c>
    </row>
    <row r="20" spans="1:19" ht="15.75">
      <c r="A20" s="21">
        <v>11</v>
      </c>
      <c r="B20" s="61" t="s">
        <v>92</v>
      </c>
      <c r="C20" s="12" t="s">
        <v>51</v>
      </c>
      <c r="D20" s="6">
        <v>5.8</v>
      </c>
      <c r="E20" s="21">
        <f t="shared" si="0"/>
        <v>4</v>
      </c>
      <c r="F20" s="8">
        <v>4.31</v>
      </c>
      <c r="G20" s="21">
        <f t="shared" si="1"/>
        <v>5</v>
      </c>
      <c r="H20" s="10">
        <v>120</v>
      </c>
      <c r="I20" s="21">
        <f t="shared" si="2"/>
        <v>1</v>
      </c>
      <c r="J20" s="8">
        <v>14</v>
      </c>
      <c r="K20" s="21">
        <f t="shared" si="10"/>
        <v>5</v>
      </c>
      <c r="L20" s="8">
        <v>3</v>
      </c>
      <c r="M20" s="21">
        <f t="shared" si="4"/>
        <v>2</v>
      </c>
      <c r="N20" s="52">
        <f t="shared" si="5"/>
        <v>3.4</v>
      </c>
      <c r="O20" s="55" t="str">
        <f t="shared" si="9"/>
        <v>с</v>
      </c>
      <c r="Q20">
        <f t="shared" si="6"/>
        <v>3.4</v>
      </c>
      <c r="R20" t="b">
        <f t="shared" si="7"/>
        <v>1</v>
      </c>
      <c r="S20" t="b">
        <f t="shared" si="8"/>
        <v>1</v>
      </c>
    </row>
    <row r="21" spans="1:19" ht="15.75">
      <c r="A21" s="21">
        <v>12</v>
      </c>
      <c r="B21" s="61" t="s">
        <v>93</v>
      </c>
      <c r="C21" s="12" t="s">
        <v>51</v>
      </c>
      <c r="D21" s="6">
        <v>7.3</v>
      </c>
      <c r="E21" s="21">
        <f t="shared" si="0"/>
        <v>1</v>
      </c>
      <c r="F21" s="8">
        <v>5.13</v>
      </c>
      <c r="G21" s="21">
        <f t="shared" si="1"/>
        <v>5</v>
      </c>
      <c r="H21" s="10">
        <v>165</v>
      </c>
      <c r="I21" s="21">
        <f t="shared" si="2"/>
        <v>5</v>
      </c>
      <c r="J21" s="8">
        <v>7</v>
      </c>
      <c r="K21" s="21">
        <f t="shared" si="10"/>
        <v>4</v>
      </c>
      <c r="L21" s="8">
        <v>2</v>
      </c>
      <c r="M21" s="21">
        <f t="shared" si="4"/>
        <v>1</v>
      </c>
      <c r="N21" s="52">
        <f t="shared" si="5"/>
        <v>3.2</v>
      </c>
      <c r="O21" s="55" t="str">
        <f t="shared" si="9"/>
        <v>с</v>
      </c>
      <c r="Q21">
        <f t="shared" si="6"/>
        <v>3.2</v>
      </c>
      <c r="R21" t="b">
        <f t="shared" si="7"/>
        <v>1</v>
      </c>
      <c r="S21" t="b">
        <f t="shared" si="8"/>
        <v>1</v>
      </c>
    </row>
    <row r="22" spans="1:19" ht="15.75">
      <c r="A22" s="21">
        <v>13</v>
      </c>
      <c r="B22" s="61" t="s">
        <v>94</v>
      </c>
      <c r="C22" s="12" t="s">
        <v>51</v>
      </c>
      <c r="D22" s="6">
        <v>7.2</v>
      </c>
      <c r="E22" s="21">
        <f t="shared" si="0"/>
        <v>1</v>
      </c>
      <c r="F22" s="8">
        <v>6.08</v>
      </c>
      <c r="G22" s="21">
        <f t="shared" si="1"/>
        <v>4</v>
      </c>
      <c r="H22" s="10">
        <v>130</v>
      </c>
      <c r="I22" s="21">
        <f t="shared" si="2"/>
        <v>2</v>
      </c>
      <c r="J22" s="8">
        <v>8</v>
      </c>
      <c r="K22" s="21">
        <f t="shared" si="10"/>
        <v>4</v>
      </c>
      <c r="L22" s="8">
        <v>1</v>
      </c>
      <c r="M22" s="21">
        <f t="shared" si="4"/>
        <v>1</v>
      </c>
      <c r="N22" s="52">
        <f t="shared" si="5"/>
        <v>2.4</v>
      </c>
      <c r="O22" s="55" t="str">
        <f t="shared" si="9"/>
        <v>н\с</v>
      </c>
      <c r="Q22">
        <f t="shared" si="6"/>
        <v>2.4</v>
      </c>
      <c r="R22" t="b">
        <f t="shared" si="7"/>
        <v>1</v>
      </c>
      <c r="S22" t="b">
        <f t="shared" si="8"/>
        <v>1</v>
      </c>
    </row>
    <row r="23" spans="1:19" ht="15.75">
      <c r="A23" s="21">
        <v>14</v>
      </c>
      <c r="B23" s="61" t="s">
        <v>95</v>
      </c>
      <c r="C23" s="12" t="s">
        <v>51</v>
      </c>
      <c r="D23" s="6">
        <v>6</v>
      </c>
      <c r="E23" s="21">
        <f t="shared" si="0"/>
        <v>4</v>
      </c>
      <c r="F23" s="8">
        <v>4.5</v>
      </c>
      <c r="G23" s="21">
        <f t="shared" si="1"/>
        <v>5</v>
      </c>
      <c r="H23" s="10">
        <v>150</v>
      </c>
      <c r="I23" s="21">
        <f t="shared" si="2"/>
        <v>4</v>
      </c>
      <c r="J23" s="8">
        <v>13</v>
      </c>
      <c r="K23" s="21">
        <f t="shared" si="10"/>
        <v>5</v>
      </c>
      <c r="L23" s="8">
        <v>5</v>
      </c>
      <c r="M23" s="21">
        <f t="shared" si="4"/>
        <v>4</v>
      </c>
      <c r="N23" s="52">
        <f t="shared" si="5"/>
        <v>4.4</v>
      </c>
      <c r="O23" s="55" t="str">
        <f t="shared" si="9"/>
        <v>в\с</v>
      </c>
      <c r="Q23">
        <f t="shared" si="6"/>
        <v>4.4</v>
      </c>
      <c r="R23" t="b">
        <f t="shared" si="7"/>
        <v>1</v>
      </c>
      <c r="S23" t="b">
        <f t="shared" si="8"/>
        <v>1</v>
      </c>
    </row>
    <row r="24" spans="1:19" ht="15.75">
      <c r="A24" s="21">
        <v>15</v>
      </c>
      <c r="B24" s="61" t="s">
        <v>96</v>
      </c>
      <c r="C24" s="12" t="s">
        <v>52</v>
      </c>
      <c r="D24" s="6">
        <v>6.2</v>
      </c>
      <c r="E24" s="21">
        <f t="shared" si="0"/>
        <v>4</v>
      </c>
      <c r="F24" s="8">
        <v>6.27</v>
      </c>
      <c r="G24" s="21">
        <f t="shared" si="1"/>
        <v>4</v>
      </c>
      <c r="H24" s="10">
        <v>140</v>
      </c>
      <c r="I24" s="21">
        <f t="shared" si="2"/>
        <v>3</v>
      </c>
      <c r="J24" s="8">
        <v>12</v>
      </c>
      <c r="K24" s="21">
        <f t="shared" si="10"/>
        <v>5</v>
      </c>
      <c r="L24" s="8">
        <v>9</v>
      </c>
      <c r="M24" s="21">
        <f t="shared" si="4"/>
        <v>4</v>
      </c>
      <c r="N24" s="52">
        <f t="shared" si="5"/>
        <v>4</v>
      </c>
      <c r="O24" s="55" t="str">
        <f t="shared" si="9"/>
        <v>в\с</v>
      </c>
      <c r="Q24">
        <f t="shared" si="6"/>
        <v>4</v>
      </c>
      <c r="R24" t="b">
        <f t="shared" si="7"/>
        <v>1</v>
      </c>
      <c r="S24" t="b">
        <f t="shared" si="8"/>
        <v>1</v>
      </c>
    </row>
    <row r="25" spans="1:19" ht="15.75">
      <c r="A25" s="21">
        <v>16</v>
      </c>
      <c r="B25" s="61" t="s">
        <v>113</v>
      </c>
      <c r="C25" s="12" t="s">
        <v>52</v>
      </c>
      <c r="D25" s="6">
        <v>6</v>
      </c>
      <c r="E25" s="21">
        <f t="shared" si="0"/>
        <v>4</v>
      </c>
      <c r="F25" s="8">
        <v>6.27</v>
      </c>
      <c r="G25" s="21">
        <f t="shared" si="1"/>
        <v>4</v>
      </c>
      <c r="H25" s="10">
        <v>145</v>
      </c>
      <c r="I25" s="21">
        <f t="shared" si="2"/>
        <v>4</v>
      </c>
      <c r="J25" s="8">
        <v>15</v>
      </c>
      <c r="K25" s="21">
        <f t="shared" si="10"/>
        <v>5</v>
      </c>
      <c r="L25" s="8">
        <v>18</v>
      </c>
      <c r="M25" s="21">
        <f t="shared" si="4"/>
        <v>5</v>
      </c>
      <c r="N25" s="52">
        <f t="shared" si="5"/>
        <v>4.4</v>
      </c>
      <c r="O25" s="55" t="str">
        <f t="shared" si="9"/>
        <v>в\с</v>
      </c>
      <c r="Q25">
        <f t="shared" si="6"/>
        <v>4.4</v>
      </c>
      <c r="R25" t="b">
        <f t="shared" si="7"/>
        <v>1</v>
      </c>
      <c r="S25" t="b">
        <f t="shared" si="8"/>
        <v>1</v>
      </c>
    </row>
    <row r="26" spans="1:19" ht="15.75">
      <c r="A26" s="21">
        <v>17</v>
      </c>
      <c r="B26" s="61" t="s">
        <v>98</v>
      </c>
      <c r="C26" s="12" t="s">
        <v>52</v>
      </c>
      <c r="D26" s="6">
        <v>5.6</v>
      </c>
      <c r="E26" s="21">
        <f t="shared" si="0"/>
        <v>4</v>
      </c>
      <c r="F26" s="8">
        <v>4.13</v>
      </c>
      <c r="G26" s="21">
        <f t="shared" si="1"/>
        <v>5</v>
      </c>
      <c r="H26" s="10">
        <v>165</v>
      </c>
      <c r="I26" s="21">
        <f t="shared" si="2"/>
        <v>5</v>
      </c>
      <c r="J26" s="8">
        <v>15</v>
      </c>
      <c r="K26" s="21">
        <f t="shared" si="10"/>
        <v>5</v>
      </c>
      <c r="L26" s="8">
        <v>12</v>
      </c>
      <c r="M26" s="21">
        <f t="shared" si="4"/>
        <v>5</v>
      </c>
      <c r="N26" s="52">
        <f t="shared" si="5"/>
        <v>4.8</v>
      </c>
      <c r="O26" s="55" t="str">
        <f t="shared" si="9"/>
        <v>в</v>
      </c>
      <c r="Q26">
        <f t="shared" si="6"/>
        <v>4.8</v>
      </c>
      <c r="R26" t="b">
        <f t="shared" si="7"/>
        <v>1</v>
      </c>
      <c r="S26" t="b">
        <f t="shared" si="8"/>
        <v>1</v>
      </c>
    </row>
    <row r="27" spans="1:19" ht="15.75">
      <c r="A27" s="21">
        <v>18</v>
      </c>
      <c r="B27" s="61" t="s">
        <v>99</v>
      </c>
      <c r="C27" s="12" t="s">
        <v>52</v>
      </c>
      <c r="D27" s="6">
        <v>5.4</v>
      </c>
      <c r="E27" s="21">
        <f t="shared" si="0"/>
        <v>5</v>
      </c>
      <c r="F27" s="8">
        <v>5.29</v>
      </c>
      <c r="G27" s="21">
        <f t="shared" si="1"/>
        <v>5</v>
      </c>
      <c r="H27" s="10">
        <v>137</v>
      </c>
      <c r="I27" s="21">
        <f t="shared" si="2"/>
        <v>3</v>
      </c>
      <c r="J27" s="8">
        <v>12</v>
      </c>
      <c r="K27" s="21">
        <f t="shared" si="10"/>
        <v>5</v>
      </c>
      <c r="L27" s="8">
        <v>11</v>
      </c>
      <c r="M27" s="21">
        <f t="shared" si="4"/>
        <v>5</v>
      </c>
      <c r="N27" s="52">
        <f t="shared" si="5"/>
        <v>4.6</v>
      </c>
      <c r="O27" s="55" t="str">
        <f t="shared" si="9"/>
        <v>в</v>
      </c>
      <c r="Q27">
        <f t="shared" si="6"/>
        <v>4.6</v>
      </c>
      <c r="R27" t="b">
        <f t="shared" si="7"/>
        <v>1</v>
      </c>
      <c r="S27" t="b">
        <f t="shared" si="8"/>
        <v>1</v>
      </c>
    </row>
    <row r="28" spans="1:19" ht="15.75">
      <c r="A28" s="21">
        <v>19</v>
      </c>
      <c r="B28" s="61" t="s">
        <v>100</v>
      </c>
      <c r="C28" s="12" t="s">
        <v>51</v>
      </c>
      <c r="D28" s="6">
        <v>5.3</v>
      </c>
      <c r="E28" s="21">
        <f t="shared" si="0"/>
        <v>5</v>
      </c>
      <c r="F28" s="8">
        <v>4.05</v>
      </c>
      <c r="G28" s="21">
        <f t="shared" si="1"/>
        <v>5</v>
      </c>
      <c r="H28" s="10">
        <v>188</v>
      </c>
      <c r="I28" s="21">
        <f t="shared" si="2"/>
        <v>5</v>
      </c>
      <c r="J28" s="8">
        <v>25</v>
      </c>
      <c r="K28" s="21">
        <f t="shared" si="10"/>
        <v>5</v>
      </c>
      <c r="L28" s="8">
        <v>10</v>
      </c>
      <c r="M28" s="21">
        <f t="shared" si="4"/>
        <v>5</v>
      </c>
      <c r="N28" s="52">
        <f t="shared" si="5"/>
        <v>5</v>
      </c>
      <c r="O28" s="55" t="str">
        <f t="shared" si="9"/>
        <v>в</v>
      </c>
      <c r="Q28">
        <f t="shared" si="6"/>
        <v>5</v>
      </c>
      <c r="R28" t="b">
        <f t="shared" si="7"/>
        <v>1</v>
      </c>
      <c r="S28" t="b">
        <f t="shared" si="8"/>
        <v>1</v>
      </c>
    </row>
    <row r="29" spans="1:19" ht="15.75">
      <c r="A29" s="21">
        <v>20</v>
      </c>
      <c r="B29" s="61" t="s">
        <v>101</v>
      </c>
      <c r="C29" s="12" t="s">
        <v>52</v>
      </c>
      <c r="D29" s="6">
        <v>6.2</v>
      </c>
      <c r="E29" s="21">
        <f t="shared" si="0"/>
        <v>4</v>
      </c>
      <c r="F29" s="8">
        <v>6.33</v>
      </c>
      <c r="G29" s="21">
        <f t="shared" si="1"/>
        <v>4</v>
      </c>
      <c r="H29" s="10">
        <v>145</v>
      </c>
      <c r="I29" s="21">
        <f t="shared" si="2"/>
        <v>4</v>
      </c>
      <c r="J29" s="8">
        <v>4</v>
      </c>
      <c r="K29" s="21">
        <f t="shared" si="10"/>
        <v>2</v>
      </c>
      <c r="L29" s="8">
        <v>6</v>
      </c>
      <c r="M29" s="21">
        <f t="shared" si="4"/>
        <v>3</v>
      </c>
      <c r="N29" s="52">
        <f t="shared" si="5"/>
        <v>3.4</v>
      </c>
      <c r="O29" s="55" t="str">
        <f t="shared" si="9"/>
        <v>с</v>
      </c>
      <c r="Q29">
        <f t="shared" si="6"/>
        <v>3.4</v>
      </c>
      <c r="R29" t="b">
        <f t="shared" si="7"/>
        <v>1</v>
      </c>
      <c r="S29" t="b">
        <f t="shared" si="8"/>
        <v>1</v>
      </c>
    </row>
    <row r="30" spans="1:19" ht="15.75">
      <c r="A30" s="21">
        <v>21</v>
      </c>
      <c r="B30" s="61" t="s">
        <v>102</v>
      </c>
      <c r="C30" s="12" t="s">
        <v>51</v>
      </c>
      <c r="D30" s="6">
        <v>6.23</v>
      </c>
      <c r="E30" s="21">
        <f t="shared" si="0"/>
        <v>4</v>
      </c>
      <c r="F30" s="8">
        <v>8</v>
      </c>
      <c r="G30" s="21">
        <f t="shared" si="1"/>
        <v>3</v>
      </c>
      <c r="H30" s="10">
        <v>125</v>
      </c>
      <c r="I30" s="21">
        <f t="shared" si="2"/>
        <v>2</v>
      </c>
      <c r="J30" s="8">
        <v>3</v>
      </c>
      <c r="K30" s="21">
        <f t="shared" si="10"/>
        <v>1</v>
      </c>
      <c r="L30" s="8">
        <v>4</v>
      </c>
      <c r="M30" s="21">
        <f t="shared" si="4"/>
        <v>3</v>
      </c>
      <c r="N30" s="52">
        <f t="shared" si="5"/>
        <v>2.6</v>
      </c>
      <c r="O30" s="55" t="str">
        <f t="shared" si="9"/>
        <v>с</v>
      </c>
      <c r="Q30">
        <f t="shared" si="6"/>
        <v>2.6</v>
      </c>
      <c r="R30" t="b">
        <f t="shared" si="7"/>
        <v>1</v>
      </c>
      <c r="S30" t="b">
        <f t="shared" si="8"/>
        <v>1</v>
      </c>
    </row>
    <row r="31" spans="1:19" ht="15.75">
      <c r="A31" s="21">
        <v>22</v>
      </c>
      <c r="B31" s="61" t="s">
        <v>103</v>
      </c>
      <c r="C31" s="12" t="s">
        <v>51</v>
      </c>
      <c r="D31" s="6">
        <v>7.4</v>
      </c>
      <c r="E31" s="21">
        <f t="shared" si="0"/>
        <v>1</v>
      </c>
      <c r="F31" s="8">
        <v>6.07</v>
      </c>
      <c r="G31" s="21">
        <f t="shared" si="1"/>
        <v>4</v>
      </c>
      <c r="H31" s="10">
        <v>130</v>
      </c>
      <c r="I31" s="21">
        <f t="shared" si="2"/>
        <v>2</v>
      </c>
      <c r="J31" s="8">
        <v>3</v>
      </c>
      <c r="K31" s="21">
        <f t="shared" si="10"/>
        <v>1</v>
      </c>
      <c r="L31" s="8">
        <v>1</v>
      </c>
      <c r="M31" s="21">
        <f t="shared" si="4"/>
        <v>1</v>
      </c>
      <c r="N31" s="52">
        <f t="shared" si="5"/>
        <v>1.8</v>
      </c>
      <c r="O31" s="55" t="str">
        <f t="shared" si="9"/>
        <v>н\с</v>
      </c>
      <c r="Q31">
        <f t="shared" si="6"/>
        <v>1.8</v>
      </c>
      <c r="R31" t="b">
        <f t="shared" si="7"/>
        <v>1</v>
      </c>
      <c r="S31" t="b">
        <f t="shared" si="8"/>
        <v>1</v>
      </c>
    </row>
    <row r="32" spans="1:19" ht="15.75">
      <c r="A32" s="21">
        <v>23</v>
      </c>
      <c r="B32" s="61" t="s">
        <v>104</v>
      </c>
      <c r="C32" s="12" t="s">
        <v>52</v>
      </c>
      <c r="D32" s="6">
        <v>7.8</v>
      </c>
      <c r="E32" s="21">
        <f t="shared" si="0"/>
        <v>1</v>
      </c>
      <c r="F32" s="8">
        <v>6.43</v>
      </c>
      <c r="G32" s="21">
        <f t="shared" si="1"/>
        <v>4</v>
      </c>
      <c r="H32" s="10">
        <v>130</v>
      </c>
      <c r="I32" s="21">
        <f t="shared" si="2"/>
        <v>3</v>
      </c>
      <c r="J32" s="8">
        <v>8</v>
      </c>
      <c r="K32" s="21">
        <f t="shared" si="10"/>
        <v>5</v>
      </c>
      <c r="L32" s="8">
        <v>8</v>
      </c>
      <c r="M32" s="21">
        <f t="shared" si="4"/>
        <v>4</v>
      </c>
      <c r="N32" s="52">
        <f t="shared" si="5"/>
        <v>3.4</v>
      </c>
      <c r="O32" s="55" t="str">
        <f t="shared" si="9"/>
        <v>с</v>
      </c>
      <c r="Q32">
        <f t="shared" si="6"/>
        <v>3.4</v>
      </c>
      <c r="R32" t="b">
        <f t="shared" si="7"/>
        <v>1</v>
      </c>
      <c r="S32" t="b">
        <f t="shared" si="8"/>
        <v>1</v>
      </c>
    </row>
    <row r="33" spans="1:19" ht="15.75">
      <c r="A33" s="21">
        <v>24</v>
      </c>
      <c r="B33" s="61" t="s">
        <v>105</v>
      </c>
      <c r="C33" s="12" t="s">
        <v>52</v>
      </c>
      <c r="D33" s="6">
        <v>5.4</v>
      </c>
      <c r="E33" s="21">
        <f t="shared" si="0"/>
        <v>5</v>
      </c>
      <c r="F33" s="8">
        <v>4.4</v>
      </c>
      <c r="G33" s="21">
        <f t="shared" si="1"/>
        <v>5</v>
      </c>
      <c r="H33" s="10">
        <v>150</v>
      </c>
      <c r="I33" s="21">
        <f t="shared" si="2"/>
        <v>4</v>
      </c>
      <c r="J33" s="8">
        <v>16</v>
      </c>
      <c r="K33" s="21">
        <f t="shared" si="10"/>
        <v>5</v>
      </c>
      <c r="L33" s="8">
        <v>17</v>
      </c>
      <c r="M33" s="21">
        <f t="shared" si="4"/>
        <v>5</v>
      </c>
      <c r="N33" s="52">
        <f t="shared" si="5"/>
        <v>4.8</v>
      </c>
      <c r="O33" s="55" t="str">
        <f t="shared" si="9"/>
        <v>в</v>
      </c>
      <c r="Q33">
        <f t="shared" si="6"/>
        <v>4.8</v>
      </c>
      <c r="R33" t="b">
        <f t="shared" si="7"/>
        <v>1</v>
      </c>
      <c r="S33" t="b">
        <f t="shared" si="8"/>
        <v>1</v>
      </c>
    </row>
    <row r="34" spans="1:19" ht="15.75">
      <c r="A34" s="21">
        <v>25</v>
      </c>
      <c r="B34" s="61" t="s">
        <v>106</v>
      </c>
      <c r="C34" s="12" t="s">
        <v>52</v>
      </c>
      <c r="D34" s="6">
        <v>5.9</v>
      </c>
      <c r="E34" s="21">
        <f t="shared" si="0"/>
        <v>4</v>
      </c>
      <c r="F34" s="8">
        <v>6.22</v>
      </c>
      <c r="G34" s="21">
        <f t="shared" si="1"/>
        <v>4</v>
      </c>
      <c r="H34" s="10">
        <v>148</v>
      </c>
      <c r="I34" s="21">
        <f t="shared" si="2"/>
        <v>4</v>
      </c>
      <c r="J34" s="8">
        <v>6</v>
      </c>
      <c r="K34" s="21">
        <f t="shared" si="10"/>
        <v>4</v>
      </c>
      <c r="L34" s="8">
        <v>2</v>
      </c>
      <c r="M34" s="21">
        <f t="shared" si="4"/>
        <v>1</v>
      </c>
      <c r="N34" s="52">
        <f t="shared" si="5"/>
        <v>3.4</v>
      </c>
      <c r="O34" s="55" t="str">
        <f t="shared" si="9"/>
        <v>с</v>
      </c>
      <c r="Q34">
        <f t="shared" si="6"/>
        <v>3.4</v>
      </c>
      <c r="R34" t="b">
        <f t="shared" si="7"/>
        <v>1</v>
      </c>
      <c r="S34" t="b">
        <f t="shared" si="8"/>
        <v>1</v>
      </c>
    </row>
    <row r="35" spans="1:19" ht="15.75">
      <c r="A35" s="21">
        <v>26</v>
      </c>
      <c r="B35" s="61" t="s">
        <v>107</v>
      </c>
      <c r="C35" s="12" t="s">
        <v>51</v>
      </c>
      <c r="D35" s="6">
        <v>5.7</v>
      </c>
      <c r="E35" s="21">
        <f t="shared" si="0"/>
        <v>4</v>
      </c>
      <c r="F35" s="8">
        <v>5.24</v>
      </c>
      <c r="G35" s="21">
        <f t="shared" si="1"/>
        <v>5</v>
      </c>
      <c r="H35" s="10">
        <v>160</v>
      </c>
      <c r="I35" s="21">
        <f t="shared" si="2"/>
        <v>4</v>
      </c>
      <c r="J35" s="8">
        <v>18</v>
      </c>
      <c r="K35" s="21">
        <f t="shared" si="10"/>
        <v>5</v>
      </c>
      <c r="L35" s="8">
        <v>5</v>
      </c>
      <c r="M35" s="21">
        <f t="shared" si="4"/>
        <v>4</v>
      </c>
      <c r="N35" s="52">
        <f t="shared" si="5"/>
        <v>4.4</v>
      </c>
      <c r="O35" s="55" t="str">
        <f t="shared" si="9"/>
        <v>в\с</v>
      </c>
      <c r="Q35">
        <f t="shared" si="6"/>
        <v>4.4</v>
      </c>
      <c r="R35" t="b">
        <f t="shared" si="7"/>
        <v>1</v>
      </c>
      <c r="S35" t="b">
        <f t="shared" si="8"/>
        <v>1</v>
      </c>
    </row>
    <row r="36" spans="1:19" ht="15.75">
      <c r="A36" s="21">
        <v>27</v>
      </c>
      <c r="B36" s="61" t="s">
        <v>108</v>
      </c>
      <c r="C36" s="12" t="s">
        <v>52</v>
      </c>
      <c r="D36" s="6">
        <v>6</v>
      </c>
      <c r="E36" s="21">
        <f t="shared" si="0"/>
        <v>4</v>
      </c>
      <c r="F36" s="8">
        <v>5.09</v>
      </c>
      <c r="G36" s="21">
        <f t="shared" si="1"/>
        <v>5</v>
      </c>
      <c r="H36" s="10">
        <v>150</v>
      </c>
      <c r="I36" s="21">
        <f t="shared" si="2"/>
        <v>4</v>
      </c>
      <c r="J36" s="8">
        <v>15</v>
      </c>
      <c r="K36" s="21">
        <f t="shared" si="10"/>
        <v>5</v>
      </c>
      <c r="L36" s="8">
        <v>15</v>
      </c>
      <c r="M36" s="21">
        <f t="shared" si="4"/>
        <v>5</v>
      </c>
      <c r="N36" s="52">
        <f t="shared" si="5"/>
        <v>4.6</v>
      </c>
      <c r="O36" s="55" t="str">
        <f t="shared" si="9"/>
        <v>в</v>
      </c>
      <c r="Q36">
        <f t="shared" si="6"/>
        <v>4.6</v>
      </c>
      <c r="R36" t="b">
        <f t="shared" si="7"/>
        <v>1</v>
      </c>
      <c r="S36" t="b">
        <f t="shared" si="8"/>
        <v>1</v>
      </c>
    </row>
    <row r="37" spans="1:19" ht="15.75">
      <c r="A37" s="21">
        <v>28</v>
      </c>
      <c r="B37" s="13"/>
      <c r="C37" s="12"/>
      <c r="D37" s="6"/>
      <c r="E37" s="21">
        <f t="shared" si="0"/>
      </c>
      <c r="F37" s="8"/>
      <c r="G37" s="21">
        <f t="shared" si="1"/>
      </c>
      <c r="H37" s="10"/>
      <c r="I37" s="21">
        <f t="shared" si="2"/>
      </c>
      <c r="J37" s="8"/>
      <c r="K37" s="21">
        <f t="shared" si="10"/>
      </c>
      <c r="L37" s="8"/>
      <c r="M37" s="21">
        <f t="shared" si="4"/>
      </c>
      <c r="N37" s="52">
        <f t="shared" si="5"/>
      </c>
      <c r="O37" s="55">
        <f t="shared" si="9"/>
      </c>
      <c r="Q37" t="e">
        <f t="shared" si="6"/>
        <v>#DIV/0!</v>
      </c>
      <c r="R37" t="b">
        <f t="shared" si="7"/>
        <v>0</v>
      </c>
      <c r="S37" t="b">
        <f t="shared" si="8"/>
        <v>0</v>
      </c>
    </row>
    <row r="38" spans="1:19" s="3" customFormat="1" ht="15.75">
      <c r="A38" s="19"/>
      <c r="B38" s="17" t="s">
        <v>11</v>
      </c>
      <c r="C38" s="20"/>
      <c r="D38" s="18"/>
      <c r="E38" s="18">
        <f>IF(ISERR(AVERAGE(E10:E37)),"",AVERAGE(E10:E37))</f>
        <v>3</v>
      </c>
      <c r="F38" s="18"/>
      <c r="G38" s="18">
        <f>IF(ISERR(AVERAGE(G10:G37)),"",AVERAGE(G10:G37))</f>
        <v>4.481481481481482</v>
      </c>
      <c r="H38" s="18"/>
      <c r="I38" s="18">
        <f>IF(ISERR(AVERAGE(I10:I37)),"",AVERAGE(I10:I37))</f>
        <v>3.4444444444444446</v>
      </c>
      <c r="J38" s="18"/>
      <c r="K38" s="18">
        <f>IF(ISERR(AVERAGE(K10:K37)),"",AVERAGE(K10:K37))</f>
        <v>4.148148148148148</v>
      </c>
      <c r="L38" s="18"/>
      <c r="M38" s="18">
        <f>IF(ISERR(AVERAGE(M10:M37)),"",AVERAGE(M10:M37))</f>
        <v>3.4444444444444446</v>
      </c>
      <c r="N38" s="52">
        <f t="shared" si="5"/>
        <v>3.7037037037037037</v>
      </c>
      <c r="O38" s="55"/>
      <c r="Q38" s="3">
        <f t="shared" si="6"/>
        <v>3.7037037037037037</v>
      </c>
      <c r="S38" s="3" t="b">
        <f>ISNUMBER(Q38)</f>
        <v>1</v>
      </c>
    </row>
    <row r="40" spans="2:8" ht="15.75">
      <c r="B40" s="56" t="s">
        <v>40</v>
      </c>
      <c r="C40" s="56" t="s">
        <v>41</v>
      </c>
      <c r="D40" s="56" t="s">
        <v>42</v>
      </c>
      <c r="E40" s="56" t="s">
        <v>43</v>
      </c>
      <c r="F40" s="56" t="s">
        <v>44</v>
      </c>
      <c r="G40" s="56" t="s">
        <v>45</v>
      </c>
      <c r="H40" s="56" t="s">
        <v>46</v>
      </c>
    </row>
    <row r="41" spans="2:8" ht="15.75">
      <c r="B41" s="56" t="s">
        <v>47</v>
      </c>
      <c r="C41" s="56">
        <f>COUNTIF($O$10:$O$37,"осв")</f>
        <v>0</v>
      </c>
      <c r="D41" s="56">
        <f>COUNTIF($O$10:$O$37,"н")</f>
        <v>0</v>
      </c>
      <c r="E41" s="56">
        <f>COUNTIF($O$10:$O$37,"н\с")</f>
        <v>2</v>
      </c>
      <c r="F41" s="56">
        <f>COUNTIF($O$10:$O$37,"с")</f>
        <v>12</v>
      </c>
      <c r="G41" s="56">
        <f>COUNTIF($O$10:$O$37,"в\с")</f>
        <v>8</v>
      </c>
      <c r="H41" s="56">
        <f>COUNTIF($O$10:$O$37,"в")</f>
        <v>5</v>
      </c>
    </row>
    <row r="44" ht="13.5" thickBot="1"/>
    <row r="45" spans="2:12" ht="15.75">
      <c r="B45" s="31" t="s">
        <v>13</v>
      </c>
      <c r="C45" s="62" t="s">
        <v>18</v>
      </c>
      <c r="D45" s="63"/>
      <c r="E45" s="63"/>
      <c r="F45" s="63"/>
      <c r="G45" s="64"/>
      <c r="H45" s="62" t="s">
        <v>19</v>
      </c>
      <c r="I45" s="63"/>
      <c r="J45" s="63"/>
      <c r="K45" s="63"/>
      <c r="L45" s="64"/>
    </row>
    <row r="46" spans="2:13" ht="39.75" thickBot="1">
      <c r="B46" s="38"/>
      <c r="C46" s="42" t="s">
        <v>28</v>
      </c>
      <c r="D46" s="43" t="s">
        <v>29</v>
      </c>
      <c r="E46" s="43" t="s">
        <v>30</v>
      </c>
      <c r="F46" s="43" t="s">
        <v>31</v>
      </c>
      <c r="G46" s="44" t="s">
        <v>32</v>
      </c>
      <c r="H46" s="42" t="s">
        <v>28</v>
      </c>
      <c r="I46" s="43" t="s">
        <v>29</v>
      </c>
      <c r="J46" s="43" t="s">
        <v>30</v>
      </c>
      <c r="K46" s="43" t="s">
        <v>31</v>
      </c>
      <c r="L46" s="44" t="s">
        <v>32</v>
      </c>
      <c r="M46" s="4"/>
    </row>
    <row r="47" spans="2:12" ht="15">
      <c r="B47" s="34" t="s">
        <v>14</v>
      </c>
      <c r="C47" s="45">
        <f>А!C47</f>
        <v>6.7</v>
      </c>
      <c r="D47" s="46">
        <f>А!D47</f>
        <v>6.6</v>
      </c>
      <c r="E47" s="46">
        <f>А!E47</f>
        <v>6.5</v>
      </c>
      <c r="F47" s="46">
        <f>А!F47</f>
        <v>5.6</v>
      </c>
      <c r="G47" s="48">
        <v>5</v>
      </c>
      <c r="H47" s="45">
        <f>А!H47</f>
        <v>6.7</v>
      </c>
      <c r="I47" s="46">
        <f>А!I47</f>
        <v>6.6</v>
      </c>
      <c r="J47" s="46">
        <f>А!J47</f>
        <v>6.5</v>
      </c>
      <c r="K47" s="46">
        <f>А!K47</f>
        <v>5.6</v>
      </c>
      <c r="L47" s="47">
        <f>А!L47</f>
        <v>5.2</v>
      </c>
    </row>
    <row r="48" spans="2:12" ht="15">
      <c r="B48" s="32" t="s">
        <v>15</v>
      </c>
      <c r="C48" s="26">
        <f>А!C48</f>
        <v>120</v>
      </c>
      <c r="D48" s="13">
        <f>А!D48</f>
        <v>130</v>
      </c>
      <c r="E48" s="13">
        <f>А!E48</f>
        <v>140</v>
      </c>
      <c r="F48" s="13">
        <f>А!F48</f>
        <v>160</v>
      </c>
      <c r="G48" s="49">
        <f>А!G48</f>
        <v>180</v>
      </c>
      <c r="H48" s="26">
        <f>А!H48</f>
        <v>110</v>
      </c>
      <c r="I48" s="13">
        <f>А!I48</f>
        <v>120</v>
      </c>
      <c r="J48" s="13">
        <f>А!J48</f>
        <v>140</v>
      </c>
      <c r="K48" s="13">
        <f>А!K48</f>
        <v>155</v>
      </c>
      <c r="L48" s="27">
        <f>А!L48</f>
        <v>170</v>
      </c>
    </row>
    <row r="49" spans="2:12" ht="15">
      <c r="B49" s="32" t="s">
        <v>16</v>
      </c>
      <c r="C49" s="26">
        <f>А!C49</f>
        <v>2</v>
      </c>
      <c r="D49" s="13">
        <f>А!D49</f>
        <v>3</v>
      </c>
      <c r="E49" s="13">
        <f>А!E49</f>
        <v>4</v>
      </c>
      <c r="F49" s="13">
        <f>А!F49</f>
        <v>6</v>
      </c>
      <c r="G49" s="49">
        <f>А!G49</f>
        <v>8.5</v>
      </c>
      <c r="H49" s="26">
        <f>А!H49</f>
        <v>2</v>
      </c>
      <c r="I49" s="13">
        <f>А!I49</f>
        <v>3</v>
      </c>
      <c r="J49" s="13">
        <f>А!J49</f>
        <v>7</v>
      </c>
      <c r="K49" s="13">
        <f>А!K49</f>
        <v>10</v>
      </c>
      <c r="L49" s="27">
        <f>А!L49</f>
        <v>14</v>
      </c>
    </row>
    <row r="50" spans="2:12" ht="15">
      <c r="B50" s="32" t="s">
        <v>50</v>
      </c>
      <c r="C50" s="26">
        <f>А!C50</f>
        <v>3</v>
      </c>
      <c r="D50" s="13">
        <f>А!D50</f>
        <v>4</v>
      </c>
      <c r="E50" s="13">
        <f>А!E50</f>
        <v>6</v>
      </c>
      <c r="F50" s="13">
        <f>А!F50</f>
        <v>8</v>
      </c>
      <c r="G50" s="49">
        <f>А!G50</f>
        <v>12</v>
      </c>
      <c r="H50" s="26">
        <f>А!H50</f>
        <v>2</v>
      </c>
      <c r="I50" s="13">
        <f>А!I50</f>
        <v>4</v>
      </c>
      <c r="J50" s="13">
        <f>А!J50</f>
        <v>5</v>
      </c>
      <c r="K50" s="13">
        <f>А!K50</f>
        <v>7</v>
      </c>
      <c r="L50" s="27">
        <f>А!L50</f>
        <v>10</v>
      </c>
    </row>
    <row r="51" spans="2:12" ht="15.75" thickBot="1">
      <c r="B51" s="33" t="s">
        <v>17</v>
      </c>
      <c r="C51" s="28">
        <f>А!C51</f>
        <v>8.02</v>
      </c>
      <c r="D51" s="29">
        <f>А!D51</f>
        <v>8.01</v>
      </c>
      <c r="E51" s="29">
        <f>А!E51</f>
        <v>8</v>
      </c>
      <c r="F51" s="29">
        <f>А!F51</f>
        <v>5.4</v>
      </c>
      <c r="G51" s="50">
        <f>А!G51</f>
        <v>5</v>
      </c>
      <c r="H51" s="28">
        <f>А!H51</f>
        <v>8.32</v>
      </c>
      <c r="I51" s="29">
        <f>А!I51</f>
        <v>8.31</v>
      </c>
      <c r="J51" s="29">
        <f>А!J51</f>
        <v>8.3</v>
      </c>
      <c r="K51" s="29">
        <f>А!K51</f>
        <v>6.2</v>
      </c>
      <c r="L51" s="30">
        <f>А!L51</f>
        <v>5.3</v>
      </c>
    </row>
  </sheetData>
  <sheetProtection/>
  <protectedRanges>
    <protectedRange sqref="J10:J37" name="подтягивание"/>
    <protectedRange sqref="B37:C37" name="Фамилии"/>
    <protectedRange sqref="D10:D37" name="бег 30"/>
    <protectedRange sqref="F10:F37" name="наклон"/>
    <protectedRange sqref="H10:H37" name="прыжок"/>
    <protectedRange sqref="L10:L37" name="кросс 1000"/>
    <protectedRange sqref="C47:L51" name="нормативы"/>
    <protectedRange sqref="C4" name="класс"/>
    <protectedRange sqref="B10:B36" name="Фамилии_1"/>
    <protectedRange sqref="C10:C36" name="Фамилии_2"/>
  </protectedRanges>
  <mergeCells count="14">
    <mergeCell ref="O8:O9"/>
    <mergeCell ref="C45:G45"/>
    <mergeCell ref="H45:L45"/>
    <mergeCell ref="L8:M8"/>
    <mergeCell ref="B8:B9"/>
    <mergeCell ref="H8:I8"/>
    <mergeCell ref="J8:K8"/>
    <mergeCell ref="A1:N1"/>
    <mergeCell ref="A2:N2"/>
    <mergeCell ref="A4:B4"/>
    <mergeCell ref="A8:A9"/>
    <mergeCell ref="C8:C9"/>
    <mergeCell ref="D8:E8"/>
    <mergeCell ref="F8:G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S52"/>
  <sheetViews>
    <sheetView zoomScale="89" zoomScaleNormal="89" zoomScalePageLayoutView="0" workbookViewId="0" topLeftCell="A10">
      <selection activeCell="T33" sqref="T33"/>
    </sheetView>
  </sheetViews>
  <sheetFormatPr defaultColWidth="9.00390625" defaultRowHeight="12.75"/>
  <cols>
    <col min="1" max="1" width="9.125" style="1" customWidth="1"/>
    <col min="2" max="2" width="35.875" style="0" customWidth="1"/>
    <col min="3" max="4" width="11.00390625" style="0" customWidth="1"/>
    <col min="5" max="5" width="10.875" style="0" customWidth="1"/>
    <col min="6" max="6" width="11.00390625" style="0" bestFit="1" customWidth="1"/>
    <col min="7" max="7" width="10.625" style="0" customWidth="1"/>
    <col min="8" max="8" width="11.00390625" style="0" bestFit="1" customWidth="1"/>
    <col min="9" max="9" width="9.875" style="0" bestFit="1" customWidth="1"/>
    <col min="10" max="10" width="11.00390625" style="0" bestFit="1" customWidth="1"/>
    <col min="11" max="11" width="9.875" style="0" bestFit="1" customWidth="1"/>
    <col min="12" max="12" width="11.00390625" style="0" bestFit="1" customWidth="1"/>
    <col min="13" max="13" width="9.875" style="0" bestFit="1" customWidth="1"/>
    <col min="14" max="14" width="19.125" style="0" customWidth="1"/>
    <col min="15" max="15" width="9.25390625" style="0" bestFit="1" customWidth="1"/>
    <col min="16" max="16" width="8.00390625" style="0" customWidth="1"/>
    <col min="17" max="17" width="9.25390625" style="0" hidden="1" customWidth="1"/>
    <col min="18" max="18" width="19.375" style="0" hidden="1" customWidth="1"/>
    <col min="19" max="19" width="11.875" style="0" hidden="1" customWidth="1"/>
  </cols>
  <sheetData>
    <row r="1" spans="1:14" ht="18.75">
      <c r="A1" s="68" t="s">
        <v>23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8.75">
      <c r="A2" s="68" t="s">
        <v>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8.75">
      <c r="A3" s="59" t="str">
        <f>А!A3</f>
        <v>СОШ №12</v>
      </c>
      <c r="B3" s="60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6.5">
      <c r="A4" s="69" t="s">
        <v>22</v>
      </c>
      <c r="B4" s="69"/>
      <c r="C4" s="23" t="s">
        <v>33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6.5">
      <c r="A5" s="14" t="s">
        <v>21</v>
      </c>
      <c r="B5" s="2"/>
      <c r="C5" s="24">
        <f>COUNTA(B10:B38)</f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6.5">
      <c r="A6" s="14" t="s">
        <v>20</v>
      </c>
      <c r="B6" s="2"/>
      <c r="C6" s="24">
        <f>COUNTIF(S10:S38,TRUE)</f>
        <v>0</v>
      </c>
      <c r="D6" s="25">
        <f>C6/C5</f>
        <v>0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6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7" s="3" customFormat="1" ht="37.5" customHeight="1">
      <c r="A8" s="65" t="s">
        <v>0</v>
      </c>
      <c r="B8" s="65" t="s">
        <v>1</v>
      </c>
      <c r="C8" s="70" t="s">
        <v>12</v>
      </c>
      <c r="D8" s="65" t="s">
        <v>2</v>
      </c>
      <c r="E8" s="65"/>
      <c r="F8" s="65" t="s">
        <v>3</v>
      </c>
      <c r="G8" s="65"/>
      <c r="H8" s="65" t="s">
        <v>4</v>
      </c>
      <c r="I8" s="65"/>
      <c r="J8" s="65" t="s">
        <v>112</v>
      </c>
      <c r="K8" s="65"/>
      <c r="L8" s="65" t="s">
        <v>9</v>
      </c>
      <c r="M8" s="65"/>
      <c r="N8" s="17" t="s">
        <v>10</v>
      </c>
      <c r="O8" s="66" t="s">
        <v>40</v>
      </c>
      <c r="Q8" s="4" t="s">
        <v>25</v>
      </c>
    </row>
    <row r="9" spans="1:19" ht="31.5">
      <c r="A9" s="65"/>
      <c r="B9" s="65"/>
      <c r="C9" s="71"/>
      <c r="D9" s="16" t="s">
        <v>7</v>
      </c>
      <c r="E9" s="16" t="s">
        <v>8</v>
      </c>
      <c r="F9" s="16" t="s">
        <v>7</v>
      </c>
      <c r="G9" s="16" t="s">
        <v>8</v>
      </c>
      <c r="H9" s="16" t="s">
        <v>7</v>
      </c>
      <c r="I9" s="16" t="s">
        <v>8</v>
      </c>
      <c r="J9" s="16" t="s">
        <v>7</v>
      </c>
      <c r="K9" s="16" t="s">
        <v>8</v>
      </c>
      <c r="L9" s="16" t="s">
        <v>7</v>
      </c>
      <c r="M9" s="16" t="s">
        <v>8</v>
      </c>
      <c r="N9" s="16" t="s">
        <v>8</v>
      </c>
      <c r="O9" s="67"/>
      <c r="Q9" t="s">
        <v>24</v>
      </c>
      <c r="R9" t="s">
        <v>26</v>
      </c>
      <c r="S9" t="s">
        <v>27</v>
      </c>
    </row>
    <row r="10" spans="1:19" ht="15.75">
      <c r="A10" s="21">
        <v>1</v>
      </c>
      <c r="B10" s="61" t="s">
        <v>53</v>
      </c>
      <c r="C10" s="53" t="s">
        <v>52</v>
      </c>
      <c r="D10" s="5"/>
      <c r="E10" s="21"/>
      <c r="F10" s="5"/>
      <c r="G10" s="21"/>
      <c r="H10" s="9"/>
      <c r="I10" s="21"/>
      <c r="J10" s="9"/>
      <c r="K10" s="21"/>
      <c r="L10" s="9"/>
      <c r="M10" s="21"/>
      <c r="N10" s="52"/>
      <c r="O10" s="55" t="str">
        <f>IF(B10="","",IF(N10="","осв",IF(N10&lt;=1.5,"н",IF(N10&lt;=2.5,"н\с",IF(N10&lt;=3.5,"с",IF(N10&lt;=4.5,"в\с","в"))))))</f>
        <v>осв</v>
      </c>
      <c r="Q10" t="e">
        <f aca="true" t="shared" si="0" ref="Q10:Q39">AVERAGE(E10,G10,I10,K10,M10)</f>
        <v>#DIV/0!</v>
      </c>
      <c r="R10" t="b">
        <f aca="true" t="shared" si="1" ref="R10:R38">OR(ISNUMBER(D10),ISNUMBER(F10),ISNUMBER(H10),ISNUMBER(J10),ISNUMBER(L10))</f>
        <v>0</v>
      </c>
      <c r="S10" t="b">
        <f aca="true" t="shared" si="2" ref="S10:S38">AND(ISNUMBER(Q10),IF(R10,TRUE,FALSE))</f>
        <v>0</v>
      </c>
    </row>
    <row r="11" spans="1:19" ht="15.75">
      <c r="A11" s="21">
        <v>2</v>
      </c>
      <c r="B11" s="61" t="s">
        <v>54</v>
      </c>
      <c r="C11" s="53" t="s">
        <v>52</v>
      </c>
      <c r="D11" s="5"/>
      <c r="E11" s="21"/>
      <c r="F11" s="7"/>
      <c r="G11" s="21"/>
      <c r="H11" s="9"/>
      <c r="I11" s="21"/>
      <c r="J11" s="9"/>
      <c r="K11" s="21"/>
      <c r="L11" s="7"/>
      <c r="M11" s="21"/>
      <c r="N11" s="52"/>
      <c r="O11" s="55" t="str">
        <f aca="true" t="shared" si="3" ref="O11:O38">IF(B11="","",IF(N11="","осв",IF(N11&lt;=1.5,"н",IF(N11&lt;=2.5,"н\с",IF(N11&lt;=3.5,"с",IF(N11&lt;=4.5,"в\с","в"))))))</f>
        <v>осв</v>
      </c>
      <c r="Q11" t="e">
        <f t="shared" si="0"/>
        <v>#DIV/0!</v>
      </c>
      <c r="R11" t="b">
        <f t="shared" si="1"/>
        <v>0</v>
      </c>
      <c r="S11" t="b">
        <f t="shared" si="2"/>
        <v>0</v>
      </c>
    </row>
    <row r="12" spans="1:19" ht="15.75">
      <c r="A12" s="21">
        <v>3</v>
      </c>
      <c r="B12" s="61" t="s">
        <v>55</v>
      </c>
      <c r="C12" s="54" t="s">
        <v>51</v>
      </c>
      <c r="D12" s="6"/>
      <c r="E12" s="21"/>
      <c r="F12" s="8"/>
      <c r="G12" s="21"/>
      <c r="H12" s="10"/>
      <c r="I12" s="21"/>
      <c r="J12" s="9"/>
      <c r="K12" s="21"/>
      <c r="L12" s="8"/>
      <c r="M12" s="21"/>
      <c r="N12" s="52"/>
      <c r="O12" s="55" t="str">
        <f t="shared" si="3"/>
        <v>осв</v>
      </c>
      <c r="Q12" t="e">
        <f t="shared" si="0"/>
        <v>#DIV/0!</v>
      </c>
      <c r="R12" t="b">
        <f t="shared" si="1"/>
        <v>0</v>
      </c>
      <c r="S12" t="b">
        <f t="shared" si="2"/>
        <v>0</v>
      </c>
    </row>
    <row r="13" spans="1:19" ht="15.75">
      <c r="A13" s="21">
        <v>4</v>
      </c>
      <c r="B13" s="61" t="s">
        <v>56</v>
      </c>
      <c r="C13" s="53" t="s">
        <v>52</v>
      </c>
      <c r="D13" s="5"/>
      <c r="E13" s="21"/>
      <c r="F13" s="7"/>
      <c r="G13" s="21"/>
      <c r="H13" s="9"/>
      <c r="I13" s="21"/>
      <c r="J13" s="9"/>
      <c r="K13" s="21"/>
      <c r="L13" s="7"/>
      <c r="M13" s="21"/>
      <c r="N13" s="52"/>
      <c r="O13" s="55" t="str">
        <f t="shared" si="3"/>
        <v>осв</v>
      </c>
      <c r="Q13" t="e">
        <f t="shared" si="0"/>
        <v>#DIV/0!</v>
      </c>
      <c r="R13" t="b">
        <f t="shared" si="1"/>
        <v>0</v>
      </c>
      <c r="S13" t="b">
        <f t="shared" si="2"/>
        <v>0</v>
      </c>
    </row>
    <row r="14" spans="1:19" ht="15.75">
      <c r="A14" s="21">
        <v>5</v>
      </c>
      <c r="B14" s="61" t="s">
        <v>57</v>
      </c>
      <c r="C14" s="53" t="s">
        <v>51</v>
      </c>
      <c r="D14" s="5"/>
      <c r="E14" s="21"/>
      <c r="F14" s="7"/>
      <c r="G14" s="21"/>
      <c r="H14" s="9"/>
      <c r="I14" s="21"/>
      <c r="J14" s="9"/>
      <c r="K14" s="21"/>
      <c r="L14" s="7"/>
      <c r="M14" s="21"/>
      <c r="N14" s="52"/>
      <c r="O14" s="55" t="str">
        <f t="shared" si="3"/>
        <v>осв</v>
      </c>
      <c r="Q14" t="e">
        <f t="shared" si="0"/>
        <v>#DIV/0!</v>
      </c>
      <c r="R14" t="b">
        <f t="shared" si="1"/>
        <v>0</v>
      </c>
      <c r="S14" t="b">
        <f t="shared" si="2"/>
        <v>0</v>
      </c>
    </row>
    <row r="15" spans="1:19" ht="15.75">
      <c r="A15" s="21">
        <v>6</v>
      </c>
      <c r="B15" s="61" t="s">
        <v>58</v>
      </c>
      <c r="C15" s="54" t="s">
        <v>52</v>
      </c>
      <c r="D15" s="6"/>
      <c r="E15" s="21"/>
      <c r="F15" s="8"/>
      <c r="G15" s="21"/>
      <c r="H15" s="10"/>
      <c r="I15" s="21"/>
      <c r="J15" s="9"/>
      <c r="K15" s="21"/>
      <c r="L15" s="8"/>
      <c r="M15" s="21"/>
      <c r="N15" s="52"/>
      <c r="O15" s="55" t="str">
        <f t="shared" si="3"/>
        <v>осв</v>
      </c>
      <c r="Q15" t="e">
        <f t="shared" si="0"/>
        <v>#DIV/0!</v>
      </c>
      <c r="R15" t="b">
        <f t="shared" si="1"/>
        <v>0</v>
      </c>
      <c r="S15" t="b">
        <f t="shared" si="2"/>
        <v>0</v>
      </c>
    </row>
    <row r="16" spans="1:19" ht="15.75">
      <c r="A16" s="21">
        <v>7</v>
      </c>
      <c r="B16" s="61" t="s">
        <v>59</v>
      </c>
      <c r="C16" s="54" t="s">
        <v>52</v>
      </c>
      <c r="D16" s="6"/>
      <c r="E16" s="21"/>
      <c r="F16" s="6"/>
      <c r="G16" s="21"/>
      <c r="H16" s="10"/>
      <c r="I16" s="21"/>
      <c r="J16" s="8"/>
      <c r="K16" s="21"/>
      <c r="L16" s="8"/>
      <c r="M16" s="21"/>
      <c r="N16" s="52"/>
      <c r="O16" s="55" t="str">
        <f t="shared" si="3"/>
        <v>осв</v>
      </c>
      <c r="Q16" t="e">
        <f t="shared" si="0"/>
        <v>#DIV/0!</v>
      </c>
      <c r="R16" t="b">
        <f t="shared" si="1"/>
        <v>0</v>
      </c>
      <c r="S16" t="b">
        <f t="shared" si="2"/>
        <v>0</v>
      </c>
    </row>
    <row r="17" spans="1:19" ht="15.75">
      <c r="A17" s="21">
        <v>8</v>
      </c>
      <c r="B17" s="61" t="s">
        <v>60</v>
      </c>
      <c r="C17" s="54" t="s">
        <v>51</v>
      </c>
      <c r="D17" s="6"/>
      <c r="E17" s="21"/>
      <c r="F17" s="8"/>
      <c r="G17" s="21"/>
      <c r="H17" s="10"/>
      <c r="I17" s="21"/>
      <c r="J17" s="8"/>
      <c r="K17" s="21"/>
      <c r="L17" s="8"/>
      <c r="M17" s="21"/>
      <c r="N17" s="52"/>
      <c r="O17" s="55" t="str">
        <f t="shared" si="3"/>
        <v>осв</v>
      </c>
      <c r="Q17" t="e">
        <f t="shared" si="0"/>
        <v>#DIV/0!</v>
      </c>
      <c r="R17" t="b">
        <f t="shared" si="1"/>
        <v>0</v>
      </c>
      <c r="S17" t="b">
        <f t="shared" si="2"/>
        <v>0</v>
      </c>
    </row>
    <row r="18" spans="1:19" ht="15.75">
      <c r="A18" s="21">
        <v>9</v>
      </c>
      <c r="B18" s="61" t="s">
        <v>61</v>
      </c>
      <c r="C18" s="54" t="s">
        <v>52</v>
      </c>
      <c r="D18" s="6"/>
      <c r="E18" s="21"/>
      <c r="F18" s="8"/>
      <c r="G18" s="21"/>
      <c r="H18" s="10"/>
      <c r="I18" s="21"/>
      <c r="J18" s="8"/>
      <c r="K18" s="21"/>
      <c r="L18" s="8"/>
      <c r="M18" s="21"/>
      <c r="N18" s="52"/>
      <c r="O18" s="55" t="str">
        <f t="shared" si="3"/>
        <v>осв</v>
      </c>
      <c r="Q18" t="e">
        <f t="shared" si="0"/>
        <v>#DIV/0!</v>
      </c>
      <c r="R18" t="b">
        <f t="shared" si="1"/>
        <v>0</v>
      </c>
      <c r="S18" t="b">
        <f t="shared" si="2"/>
        <v>0</v>
      </c>
    </row>
    <row r="19" spans="1:19" ht="15.75">
      <c r="A19" s="21">
        <v>10</v>
      </c>
      <c r="B19" s="61" t="s">
        <v>62</v>
      </c>
      <c r="C19" s="54" t="s">
        <v>51</v>
      </c>
      <c r="D19" s="6"/>
      <c r="E19" s="21"/>
      <c r="F19" s="8"/>
      <c r="G19" s="21"/>
      <c r="H19" s="10"/>
      <c r="I19" s="21"/>
      <c r="J19" s="8"/>
      <c r="K19" s="21"/>
      <c r="L19" s="8"/>
      <c r="M19" s="21"/>
      <c r="N19" s="52"/>
      <c r="O19" s="55" t="str">
        <f t="shared" si="3"/>
        <v>осв</v>
      </c>
      <c r="Q19" t="e">
        <f t="shared" si="0"/>
        <v>#DIV/0!</v>
      </c>
      <c r="R19" t="b">
        <f t="shared" si="1"/>
        <v>0</v>
      </c>
      <c r="S19" t="b">
        <f t="shared" si="2"/>
        <v>0</v>
      </c>
    </row>
    <row r="20" spans="1:19" ht="15.75">
      <c r="A20" s="21">
        <v>11</v>
      </c>
      <c r="B20" s="61" t="s">
        <v>63</v>
      </c>
      <c r="C20" s="54" t="s">
        <v>51</v>
      </c>
      <c r="D20" s="6"/>
      <c r="E20" s="21"/>
      <c r="F20" s="8"/>
      <c r="G20" s="21"/>
      <c r="H20" s="10"/>
      <c r="I20" s="21"/>
      <c r="J20" s="8"/>
      <c r="K20" s="21"/>
      <c r="L20" s="8"/>
      <c r="M20" s="21"/>
      <c r="N20" s="52"/>
      <c r="O20" s="55" t="str">
        <f t="shared" si="3"/>
        <v>осв</v>
      </c>
      <c r="Q20" t="e">
        <f t="shared" si="0"/>
        <v>#DIV/0!</v>
      </c>
      <c r="R20" t="b">
        <f t="shared" si="1"/>
        <v>0</v>
      </c>
      <c r="S20" t="b">
        <f t="shared" si="2"/>
        <v>0</v>
      </c>
    </row>
    <row r="21" spans="1:19" ht="15.75">
      <c r="A21" s="21">
        <v>12</v>
      </c>
      <c r="B21" s="61" t="s">
        <v>64</v>
      </c>
      <c r="C21" s="54" t="s">
        <v>52</v>
      </c>
      <c r="D21" s="6"/>
      <c r="E21" s="21"/>
      <c r="F21" s="8"/>
      <c r="G21" s="21"/>
      <c r="H21" s="10"/>
      <c r="I21" s="21"/>
      <c r="J21" s="8"/>
      <c r="K21" s="21"/>
      <c r="L21" s="8"/>
      <c r="M21" s="21"/>
      <c r="N21" s="52"/>
      <c r="O21" s="55" t="str">
        <f t="shared" si="3"/>
        <v>осв</v>
      </c>
      <c r="Q21" t="e">
        <f t="shared" si="0"/>
        <v>#DIV/0!</v>
      </c>
      <c r="R21" t="b">
        <f t="shared" si="1"/>
        <v>0</v>
      </c>
      <c r="S21" t="b">
        <f t="shared" si="2"/>
        <v>0</v>
      </c>
    </row>
    <row r="22" spans="1:19" ht="15.75">
      <c r="A22" s="21">
        <v>13</v>
      </c>
      <c r="B22" s="61" t="s">
        <v>65</v>
      </c>
      <c r="C22" s="54" t="s">
        <v>52</v>
      </c>
      <c r="D22" s="6"/>
      <c r="E22" s="21"/>
      <c r="F22" s="8"/>
      <c r="G22" s="21"/>
      <c r="H22" s="10"/>
      <c r="I22" s="21"/>
      <c r="J22" s="8"/>
      <c r="K22" s="21"/>
      <c r="L22" s="8"/>
      <c r="M22" s="21"/>
      <c r="N22" s="52"/>
      <c r="O22" s="55" t="str">
        <f t="shared" si="3"/>
        <v>осв</v>
      </c>
      <c r="Q22" t="e">
        <f t="shared" si="0"/>
        <v>#DIV/0!</v>
      </c>
      <c r="R22" t="b">
        <f t="shared" si="1"/>
        <v>0</v>
      </c>
      <c r="S22" t="b">
        <f t="shared" si="2"/>
        <v>0</v>
      </c>
    </row>
    <row r="23" spans="1:19" ht="15.75">
      <c r="A23" s="21">
        <v>14</v>
      </c>
      <c r="B23" s="61" t="s">
        <v>66</v>
      </c>
      <c r="C23" s="54" t="s">
        <v>52</v>
      </c>
      <c r="D23" s="6"/>
      <c r="E23" s="21"/>
      <c r="F23" s="8"/>
      <c r="G23" s="21"/>
      <c r="H23" s="10"/>
      <c r="I23" s="21"/>
      <c r="J23" s="8"/>
      <c r="K23" s="21"/>
      <c r="L23" s="8"/>
      <c r="M23" s="21"/>
      <c r="N23" s="52"/>
      <c r="O23" s="55" t="str">
        <f t="shared" si="3"/>
        <v>осв</v>
      </c>
      <c r="Q23" t="e">
        <f t="shared" si="0"/>
        <v>#DIV/0!</v>
      </c>
      <c r="R23" t="b">
        <f t="shared" si="1"/>
        <v>0</v>
      </c>
      <c r="S23" t="b">
        <f t="shared" si="2"/>
        <v>0</v>
      </c>
    </row>
    <row r="24" spans="1:19" ht="15.75">
      <c r="A24" s="21">
        <v>15</v>
      </c>
      <c r="B24" s="61" t="s">
        <v>67</v>
      </c>
      <c r="C24" s="54" t="s">
        <v>51</v>
      </c>
      <c r="D24" s="6"/>
      <c r="E24" s="21"/>
      <c r="F24" s="8"/>
      <c r="G24" s="21"/>
      <c r="H24" s="10"/>
      <c r="I24" s="21"/>
      <c r="J24" s="8"/>
      <c r="K24" s="21"/>
      <c r="L24" s="8"/>
      <c r="M24" s="21"/>
      <c r="N24" s="52"/>
      <c r="O24" s="55" t="str">
        <f t="shared" si="3"/>
        <v>осв</v>
      </c>
      <c r="Q24" t="e">
        <f t="shared" si="0"/>
        <v>#DIV/0!</v>
      </c>
      <c r="R24" t="b">
        <f t="shared" si="1"/>
        <v>0</v>
      </c>
      <c r="S24" t="b">
        <f t="shared" si="2"/>
        <v>0</v>
      </c>
    </row>
    <row r="25" spans="1:19" ht="15.75">
      <c r="A25" s="21">
        <v>16</v>
      </c>
      <c r="B25" s="61" t="s">
        <v>68</v>
      </c>
      <c r="C25" s="54" t="s">
        <v>52</v>
      </c>
      <c r="D25" s="6"/>
      <c r="E25" s="21"/>
      <c r="F25" s="8"/>
      <c r="G25" s="21"/>
      <c r="H25" s="10"/>
      <c r="I25" s="21"/>
      <c r="J25" s="8"/>
      <c r="K25" s="21"/>
      <c r="L25" s="8"/>
      <c r="M25" s="21"/>
      <c r="N25" s="52"/>
      <c r="O25" s="55" t="str">
        <f t="shared" si="3"/>
        <v>осв</v>
      </c>
      <c r="Q25" t="e">
        <f t="shared" si="0"/>
        <v>#DIV/0!</v>
      </c>
      <c r="R25" t="b">
        <f t="shared" si="1"/>
        <v>0</v>
      </c>
      <c r="S25" t="b">
        <f t="shared" si="2"/>
        <v>0</v>
      </c>
    </row>
    <row r="26" spans="1:19" ht="15.75">
      <c r="A26" s="21">
        <v>17</v>
      </c>
      <c r="B26" s="61" t="s">
        <v>69</v>
      </c>
      <c r="C26" s="54" t="s">
        <v>52</v>
      </c>
      <c r="D26" s="6"/>
      <c r="E26" s="21"/>
      <c r="F26" s="8"/>
      <c r="G26" s="21"/>
      <c r="H26" s="10"/>
      <c r="I26" s="21"/>
      <c r="J26" s="8"/>
      <c r="K26" s="21"/>
      <c r="L26" s="8"/>
      <c r="M26" s="21"/>
      <c r="N26" s="52"/>
      <c r="O26" s="55" t="str">
        <f t="shared" si="3"/>
        <v>осв</v>
      </c>
      <c r="Q26" t="e">
        <f t="shared" si="0"/>
        <v>#DIV/0!</v>
      </c>
      <c r="R26" t="b">
        <f t="shared" si="1"/>
        <v>0</v>
      </c>
      <c r="S26" t="b">
        <f t="shared" si="2"/>
        <v>0</v>
      </c>
    </row>
    <row r="27" spans="1:19" ht="15.75">
      <c r="A27" s="21">
        <v>18</v>
      </c>
      <c r="B27" s="61" t="s">
        <v>70</v>
      </c>
      <c r="C27" s="54" t="s">
        <v>51</v>
      </c>
      <c r="D27" s="6"/>
      <c r="E27" s="21"/>
      <c r="F27" s="8"/>
      <c r="G27" s="21"/>
      <c r="H27" s="10"/>
      <c r="I27" s="21"/>
      <c r="J27" s="8"/>
      <c r="K27" s="21"/>
      <c r="L27" s="8"/>
      <c r="M27" s="21"/>
      <c r="N27" s="52"/>
      <c r="O27" s="55" t="str">
        <f t="shared" si="3"/>
        <v>осв</v>
      </c>
      <c r="Q27" t="e">
        <f t="shared" si="0"/>
        <v>#DIV/0!</v>
      </c>
      <c r="R27" t="b">
        <f t="shared" si="1"/>
        <v>0</v>
      </c>
      <c r="S27" t="b">
        <f t="shared" si="2"/>
        <v>0</v>
      </c>
    </row>
    <row r="28" spans="1:19" ht="15.75">
      <c r="A28" s="21">
        <v>19</v>
      </c>
      <c r="B28" s="61" t="s">
        <v>71</v>
      </c>
      <c r="C28" s="54" t="s">
        <v>52</v>
      </c>
      <c r="D28" s="6"/>
      <c r="E28" s="21"/>
      <c r="F28" s="8"/>
      <c r="G28" s="21"/>
      <c r="H28" s="10"/>
      <c r="I28" s="21"/>
      <c r="J28" s="8"/>
      <c r="K28" s="21"/>
      <c r="L28" s="8"/>
      <c r="M28" s="21"/>
      <c r="N28" s="52"/>
      <c r="O28" s="55" t="str">
        <f t="shared" si="3"/>
        <v>осв</v>
      </c>
      <c r="Q28" t="e">
        <f t="shared" si="0"/>
        <v>#DIV/0!</v>
      </c>
      <c r="R28" t="b">
        <f t="shared" si="1"/>
        <v>0</v>
      </c>
      <c r="S28" t="b">
        <f t="shared" si="2"/>
        <v>0</v>
      </c>
    </row>
    <row r="29" spans="1:19" ht="15.75">
      <c r="A29" s="21">
        <v>20</v>
      </c>
      <c r="B29" s="61" t="s">
        <v>72</v>
      </c>
      <c r="C29" s="54" t="s">
        <v>51</v>
      </c>
      <c r="D29" s="6"/>
      <c r="E29" s="21"/>
      <c r="F29" s="8"/>
      <c r="G29" s="21"/>
      <c r="H29" s="10"/>
      <c r="I29" s="21"/>
      <c r="J29" s="8"/>
      <c r="K29" s="21"/>
      <c r="L29" s="8"/>
      <c r="M29" s="21"/>
      <c r="N29" s="52"/>
      <c r="O29" s="55" t="str">
        <f t="shared" si="3"/>
        <v>осв</v>
      </c>
      <c r="Q29" t="e">
        <f t="shared" si="0"/>
        <v>#DIV/0!</v>
      </c>
      <c r="R29" t="b">
        <f t="shared" si="1"/>
        <v>0</v>
      </c>
      <c r="S29" t="b">
        <f t="shared" si="2"/>
        <v>0</v>
      </c>
    </row>
    <row r="30" spans="1:19" ht="15.75">
      <c r="A30" s="21">
        <v>21</v>
      </c>
      <c r="B30" s="61" t="s">
        <v>73</v>
      </c>
      <c r="C30" s="54" t="s">
        <v>52</v>
      </c>
      <c r="D30" s="6"/>
      <c r="E30" s="21"/>
      <c r="F30" s="8"/>
      <c r="G30" s="21"/>
      <c r="H30" s="10"/>
      <c r="I30" s="21"/>
      <c r="J30" s="8"/>
      <c r="K30" s="21"/>
      <c r="L30" s="8"/>
      <c r="M30" s="21"/>
      <c r="N30" s="52"/>
      <c r="O30" s="55" t="str">
        <f t="shared" si="3"/>
        <v>осв</v>
      </c>
      <c r="Q30" t="e">
        <f t="shared" si="0"/>
        <v>#DIV/0!</v>
      </c>
      <c r="R30" t="b">
        <f t="shared" si="1"/>
        <v>0</v>
      </c>
      <c r="S30" t="b">
        <f t="shared" si="2"/>
        <v>0</v>
      </c>
    </row>
    <row r="31" spans="1:19" ht="15.75">
      <c r="A31" s="21">
        <v>22</v>
      </c>
      <c r="B31" s="61" t="s">
        <v>74</v>
      </c>
      <c r="C31" s="54" t="s">
        <v>51</v>
      </c>
      <c r="D31" s="6"/>
      <c r="E31" s="21"/>
      <c r="F31" s="8"/>
      <c r="G31" s="21"/>
      <c r="H31" s="10"/>
      <c r="I31" s="21"/>
      <c r="J31" s="8"/>
      <c r="K31" s="21"/>
      <c r="L31" s="8"/>
      <c r="M31" s="21"/>
      <c r="N31" s="52"/>
      <c r="O31" s="55" t="str">
        <f t="shared" si="3"/>
        <v>осв</v>
      </c>
      <c r="Q31" t="e">
        <f t="shared" si="0"/>
        <v>#DIV/0!</v>
      </c>
      <c r="R31" t="b">
        <f t="shared" si="1"/>
        <v>0</v>
      </c>
      <c r="S31" t="b">
        <f t="shared" si="2"/>
        <v>0</v>
      </c>
    </row>
    <row r="32" spans="1:19" ht="15.75">
      <c r="A32" s="21">
        <v>23</v>
      </c>
      <c r="B32" s="61" t="s">
        <v>75</v>
      </c>
      <c r="C32" s="54" t="s">
        <v>52</v>
      </c>
      <c r="D32" s="6"/>
      <c r="E32" s="21"/>
      <c r="F32" s="8"/>
      <c r="G32" s="21"/>
      <c r="H32" s="10"/>
      <c r="I32" s="21"/>
      <c r="J32" s="8"/>
      <c r="K32" s="21"/>
      <c r="L32" s="8"/>
      <c r="M32" s="21"/>
      <c r="N32" s="52"/>
      <c r="O32" s="55" t="str">
        <f t="shared" si="3"/>
        <v>осв</v>
      </c>
      <c r="Q32" t="e">
        <f t="shared" si="0"/>
        <v>#DIV/0!</v>
      </c>
      <c r="R32" t="b">
        <f t="shared" si="1"/>
        <v>0</v>
      </c>
      <c r="S32" t="b">
        <f t="shared" si="2"/>
        <v>0</v>
      </c>
    </row>
    <row r="33" spans="1:19" ht="15.75">
      <c r="A33" s="21">
        <v>24</v>
      </c>
      <c r="B33" s="61" t="s">
        <v>76</v>
      </c>
      <c r="C33" s="54" t="s">
        <v>51</v>
      </c>
      <c r="D33" s="6"/>
      <c r="E33" s="21"/>
      <c r="F33" s="8"/>
      <c r="G33" s="21"/>
      <c r="H33" s="10"/>
      <c r="I33" s="21"/>
      <c r="J33" s="8"/>
      <c r="K33" s="21"/>
      <c r="L33" s="8"/>
      <c r="M33" s="21"/>
      <c r="N33" s="52"/>
      <c r="O33" s="55" t="str">
        <f t="shared" si="3"/>
        <v>осв</v>
      </c>
      <c r="Q33" t="e">
        <f t="shared" si="0"/>
        <v>#DIV/0!</v>
      </c>
      <c r="R33" t="b">
        <f t="shared" si="1"/>
        <v>0</v>
      </c>
      <c r="S33" t="b">
        <f t="shared" si="2"/>
        <v>0</v>
      </c>
    </row>
    <row r="34" spans="1:19" ht="15.75">
      <c r="A34" s="21">
        <v>25</v>
      </c>
      <c r="B34" s="61" t="s">
        <v>77</v>
      </c>
      <c r="C34" s="54" t="s">
        <v>51</v>
      </c>
      <c r="D34" s="6"/>
      <c r="E34" s="21"/>
      <c r="F34" s="8"/>
      <c r="G34" s="21"/>
      <c r="H34" s="10"/>
      <c r="I34" s="21"/>
      <c r="J34" s="8"/>
      <c r="K34" s="21"/>
      <c r="L34" s="8"/>
      <c r="M34" s="21"/>
      <c r="N34" s="52"/>
      <c r="O34" s="55" t="str">
        <f t="shared" si="3"/>
        <v>осв</v>
      </c>
      <c r="Q34" t="e">
        <f t="shared" si="0"/>
        <v>#DIV/0!</v>
      </c>
      <c r="R34" t="b">
        <f t="shared" si="1"/>
        <v>0</v>
      </c>
      <c r="S34" t="b">
        <f t="shared" si="2"/>
        <v>0</v>
      </c>
    </row>
    <row r="35" spans="1:19" ht="15.75">
      <c r="A35" s="21">
        <v>26</v>
      </c>
      <c r="B35" s="61" t="s">
        <v>78</v>
      </c>
      <c r="C35" s="54" t="s">
        <v>52</v>
      </c>
      <c r="D35" s="6"/>
      <c r="E35" s="21"/>
      <c r="F35" s="8"/>
      <c r="G35" s="21"/>
      <c r="H35" s="10"/>
      <c r="I35" s="21"/>
      <c r="J35" s="8"/>
      <c r="K35" s="21"/>
      <c r="L35" s="8"/>
      <c r="M35" s="21"/>
      <c r="N35" s="52"/>
      <c r="O35" s="55" t="str">
        <f t="shared" si="3"/>
        <v>осв</v>
      </c>
      <c r="Q35" t="e">
        <f t="shared" si="0"/>
        <v>#DIV/0!</v>
      </c>
      <c r="R35" t="b">
        <f t="shared" si="1"/>
        <v>0</v>
      </c>
      <c r="S35" t="b">
        <f t="shared" si="2"/>
        <v>0</v>
      </c>
    </row>
    <row r="36" spans="1:19" ht="15.75">
      <c r="A36" s="21">
        <v>27</v>
      </c>
      <c r="B36" s="61" t="s">
        <v>79</v>
      </c>
      <c r="C36" s="54" t="s">
        <v>52</v>
      </c>
      <c r="D36" s="6"/>
      <c r="E36" s="21"/>
      <c r="F36" s="8"/>
      <c r="G36" s="21"/>
      <c r="H36" s="10"/>
      <c r="I36" s="21"/>
      <c r="J36" s="8"/>
      <c r="K36" s="21"/>
      <c r="L36" s="8"/>
      <c r="M36" s="21"/>
      <c r="N36" s="52"/>
      <c r="O36" s="55" t="str">
        <f t="shared" si="3"/>
        <v>осв</v>
      </c>
      <c r="Q36" t="e">
        <f t="shared" si="0"/>
        <v>#DIV/0!</v>
      </c>
      <c r="R36" t="b">
        <f t="shared" si="1"/>
        <v>0</v>
      </c>
      <c r="S36" t="b">
        <f t="shared" si="2"/>
        <v>0</v>
      </c>
    </row>
    <row r="37" spans="1:19" ht="15.75">
      <c r="A37" s="21">
        <v>28</v>
      </c>
      <c r="B37" s="61" t="s">
        <v>80</v>
      </c>
      <c r="C37" s="54" t="s">
        <v>51</v>
      </c>
      <c r="D37" s="6"/>
      <c r="E37" s="21"/>
      <c r="F37" s="8"/>
      <c r="G37" s="21"/>
      <c r="H37" s="10"/>
      <c r="I37" s="21"/>
      <c r="J37" s="8"/>
      <c r="K37" s="21"/>
      <c r="L37" s="8"/>
      <c r="M37" s="21"/>
      <c r="N37" s="52"/>
      <c r="O37" s="55" t="str">
        <f t="shared" si="3"/>
        <v>осв</v>
      </c>
      <c r="Q37" t="e">
        <f t="shared" si="0"/>
        <v>#DIV/0!</v>
      </c>
      <c r="R37" t="b">
        <f t="shared" si="1"/>
        <v>0</v>
      </c>
      <c r="S37" t="b">
        <f t="shared" si="2"/>
        <v>0</v>
      </c>
    </row>
    <row r="38" spans="1:19" ht="15.75">
      <c r="A38" s="21">
        <v>29</v>
      </c>
      <c r="B38" s="13"/>
      <c r="C38" s="12"/>
      <c r="D38" s="6"/>
      <c r="E38" s="21"/>
      <c r="F38" s="8"/>
      <c r="G38" s="21"/>
      <c r="H38" s="10"/>
      <c r="I38" s="21"/>
      <c r="J38" s="8"/>
      <c r="K38" s="21"/>
      <c r="L38" s="8"/>
      <c r="M38" s="21"/>
      <c r="N38" s="52"/>
      <c r="O38" s="55">
        <f t="shared" si="3"/>
      </c>
      <c r="Q38" t="e">
        <f t="shared" si="0"/>
        <v>#DIV/0!</v>
      </c>
      <c r="R38" t="b">
        <f t="shared" si="1"/>
        <v>0</v>
      </c>
      <c r="S38" t="b">
        <f t="shared" si="2"/>
        <v>0</v>
      </c>
    </row>
    <row r="39" spans="1:19" s="3" customFormat="1" ht="15.75">
      <c r="A39" s="19"/>
      <c r="B39" s="17" t="s">
        <v>11</v>
      </c>
      <c r="C39" s="20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52"/>
      <c r="O39" s="55"/>
      <c r="Q39" s="3" t="e">
        <f t="shared" si="0"/>
        <v>#DIV/0!</v>
      </c>
      <c r="S39" s="3" t="b">
        <f>ISNUMBER(Q39)</f>
        <v>0</v>
      </c>
    </row>
    <row r="41" spans="2:8" ht="15.75">
      <c r="B41" s="56" t="s">
        <v>40</v>
      </c>
      <c r="C41" s="56" t="s">
        <v>41</v>
      </c>
      <c r="D41" s="56" t="s">
        <v>42</v>
      </c>
      <c r="E41" s="56" t="s">
        <v>43</v>
      </c>
      <c r="F41" s="56" t="s">
        <v>44</v>
      </c>
      <c r="G41" s="56" t="s">
        <v>45</v>
      </c>
      <c r="H41" s="56" t="s">
        <v>46</v>
      </c>
    </row>
    <row r="42" spans="2:8" ht="15.75">
      <c r="B42" s="56" t="s">
        <v>47</v>
      </c>
      <c r="C42" s="56">
        <f>COUNTIF($O$10:$O$38,"осв")</f>
        <v>28</v>
      </c>
      <c r="D42" s="56">
        <f>COUNTIF($O$10:$O$38,"н")</f>
        <v>0</v>
      </c>
      <c r="E42" s="56">
        <f>COUNTIF($O$10:$O$38,"н\с")</f>
        <v>0</v>
      </c>
      <c r="F42" s="56">
        <f>COUNTIF($O$10:$O$38,"с")</f>
        <v>0</v>
      </c>
      <c r="G42" s="56">
        <f>COUNTIF($O$10:$O$38,"в\с")</f>
        <v>0</v>
      </c>
      <c r="H42" s="56">
        <f>COUNTIF($O$10:$O$38,"в")</f>
        <v>0</v>
      </c>
    </row>
    <row r="45" ht="13.5" thickBot="1"/>
    <row r="46" spans="2:12" ht="15.75">
      <c r="B46" s="31" t="s">
        <v>13</v>
      </c>
      <c r="C46" s="62" t="s">
        <v>18</v>
      </c>
      <c r="D46" s="63"/>
      <c r="E46" s="63"/>
      <c r="F46" s="63"/>
      <c r="G46" s="64"/>
      <c r="H46" s="62" t="s">
        <v>19</v>
      </c>
      <c r="I46" s="63"/>
      <c r="J46" s="63"/>
      <c r="K46" s="63"/>
      <c r="L46" s="64"/>
    </row>
    <row r="47" spans="2:13" ht="39.75" thickBot="1">
      <c r="B47" s="38"/>
      <c r="C47" s="42" t="s">
        <v>28</v>
      </c>
      <c r="D47" s="43" t="s">
        <v>29</v>
      </c>
      <c r="E47" s="43" t="s">
        <v>30</v>
      </c>
      <c r="F47" s="43" t="s">
        <v>31</v>
      </c>
      <c r="G47" s="44" t="s">
        <v>32</v>
      </c>
      <c r="H47" s="42" t="s">
        <v>28</v>
      </c>
      <c r="I47" s="43" t="s">
        <v>29</v>
      </c>
      <c r="J47" s="43" t="s">
        <v>30</v>
      </c>
      <c r="K47" s="43" t="s">
        <v>31</v>
      </c>
      <c r="L47" s="44" t="s">
        <v>32</v>
      </c>
      <c r="M47" s="4"/>
    </row>
    <row r="48" spans="2:12" ht="15">
      <c r="B48" s="34" t="s">
        <v>14</v>
      </c>
      <c r="C48" s="45">
        <f>А!C47</f>
        <v>6.7</v>
      </c>
      <c r="D48" s="46">
        <f>А!D47</f>
        <v>6.6</v>
      </c>
      <c r="E48" s="46">
        <f>А!E47</f>
        <v>6.5</v>
      </c>
      <c r="F48" s="46">
        <f>А!F47</f>
        <v>5.6</v>
      </c>
      <c r="G48" s="48">
        <f>А!G47</f>
        <v>5</v>
      </c>
      <c r="H48" s="45">
        <f>А!H47</f>
        <v>6.7</v>
      </c>
      <c r="I48" s="46">
        <f>А!I47</f>
        <v>6.6</v>
      </c>
      <c r="J48" s="46">
        <f>А!J47</f>
        <v>6.5</v>
      </c>
      <c r="K48" s="46">
        <f>А!K47</f>
        <v>5.6</v>
      </c>
      <c r="L48" s="47">
        <f>А!L47</f>
        <v>5.2</v>
      </c>
    </row>
    <row r="49" spans="2:12" ht="15">
      <c r="B49" s="32" t="s">
        <v>15</v>
      </c>
      <c r="C49" s="26">
        <f>А!C48</f>
        <v>120</v>
      </c>
      <c r="D49" s="13">
        <f>А!D48</f>
        <v>130</v>
      </c>
      <c r="E49" s="13">
        <f>А!E48</f>
        <v>140</v>
      </c>
      <c r="F49" s="13">
        <f>А!F48</f>
        <v>160</v>
      </c>
      <c r="G49" s="49">
        <f>А!G48</f>
        <v>180</v>
      </c>
      <c r="H49" s="26">
        <f>А!H48</f>
        <v>110</v>
      </c>
      <c r="I49" s="13">
        <f>А!I48</f>
        <v>120</v>
      </c>
      <c r="J49" s="13">
        <f>А!J48</f>
        <v>140</v>
      </c>
      <c r="K49" s="13">
        <f>А!K48</f>
        <v>155</v>
      </c>
      <c r="L49" s="27">
        <f>А!L48</f>
        <v>170</v>
      </c>
    </row>
    <row r="50" spans="2:12" ht="15">
      <c r="B50" s="32" t="s">
        <v>16</v>
      </c>
      <c r="C50" s="26">
        <f>А!C49</f>
        <v>2</v>
      </c>
      <c r="D50" s="13">
        <f>А!D49</f>
        <v>3</v>
      </c>
      <c r="E50" s="13">
        <f>А!E49</f>
        <v>4</v>
      </c>
      <c r="F50" s="13">
        <f>А!F49</f>
        <v>6</v>
      </c>
      <c r="G50" s="49">
        <f>А!G49</f>
        <v>8.5</v>
      </c>
      <c r="H50" s="26">
        <f>А!H49</f>
        <v>2</v>
      </c>
      <c r="I50" s="13">
        <f>А!I49</f>
        <v>3</v>
      </c>
      <c r="J50" s="13">
        <f>А!J49</f>
        <v>7</v>
      </c>
      <c r="K50" s="13">
        <f>А!K49</f>
        <v>10</v>
      </c>
      <c r="L50" s="27">
        <f>А!L49</f>
        <v>14</v>
      </c>
    </row>
    <row r="51" spans="2:12" ht="15">
      <c r="B51" s="32" t="s">
        <v>111</v>
      </c>
      <c r="C51" s="26">
        <f>А!C50</f>
        <v>3</v>
      </c>
      <c r="D51" s="13">
        <f>А!D50</f>
        <v>4</v>
      </c>
      <c r="E51" s="13">
        <f>А!E50</f>
        <v>6</v>
      </c>
      <c r="F51" s="13">
        <f>А!F50</f>
        <v>8</v>
      </c>
      <c r="G51" s="49">
        <f>А!G50</f>
        <v>12</v>
      </c>
      <c r="H51" s="26">
        <f>А!H50</f>
        <v>2</v>
      </c>
      <c r="I51" s="13">
        <f>А!I50</f>
        <v>4</v>
      </c>
      <c r="J51" s="13">
        <f>А!J50</f>
        <v>5</v>
      </c>
      <c r="K51" s="13">
        <f>А!K50</f>
        <v>7</v>
      </c>
      <c r="L51" s="27">
        <f>А!L50</f>
        <v>10</v>
      </c>
    </row>
    <row r="52" spans="2:12" ht="15.75" thickBot="1">
      <c r="B52" s="33" t="s">
        <v>17</v>
      </c>
      <c r="C52" s="28">
        <f>А!C51</f>
        <v>8.02</v>
      </c>
      <c r="D52" s="29">
        <f>А!D51</f>
        <v>8.01</v>
      </c>
      <c r="E52" s="29">
        <f>А!E51</f>
        <v>8</v>
      </c>
      <c r="F52" s="29">
        <f>А!F51</f>
        <v>5.4</v>
      </c>
      <c r="G52" s="50">
        <f>А!G51</f>
        <v>5</v>
      </c>
      <c r="H52" s="28">
        <f>А!H51</f>
        <v>8.32</v>
      </c>
      <c r="I52" s="29">
        <f>А!I51</f>
        <v>8.31</v>
      </c>
      <c r="J52" s="29">
        <f>А!J51</f>
        <v>8.3</v>
      </c>
      <c r="K52" s="29">
        <f>А!K51</f>
        <v>6.2</v>
      </c>
      <c r="L52" s="30">
        <f>А!L51</f>
        <v>5.3</v>
      </c>
    </row>
  </sheetData>
  <sheetProtection/>
  <protectedRanges>
    <protectedRange sqref="J32:J38" name="подтягивание"/>
    <protectedRange sqref="B38:C38" name="Фамилии"/>
    <protectedRange sqref="D33:D38" name="бег 30"/>
    <protectedRange sqref="F33:F38" name="наклон"/>
    <protectedRange sqref="H33:H38" name="прыжок"/>
    <protectedRange sqref="L33:L38" name="кросс 1000"/>
    <protectedRange sqref="C48:L52" name="нормативы"/>
    <protectedRange sqref="C4" name="класс"/>
    <protectedRange sqref="B10:B37" name="Фамилии_1"/>
    <protectedRange sqref="C10:C37" name="Фамилии_2_1"/>
    <protectedRange sqref="D10:D32" name="бег 30_1"/>
    <protectedRange sqref="F10:F32" name="наклон_2"/>
    <protectedRange sqref="H10:H32" name="прыжок_2"/>
    <protectedRange sqref="J10:J31" name="подтягивание_1"/>
    <protectedRange sqref="L10:L32" name="кросс 1000_1"/>
  </protectedRanges>
  <mergeCells count="14">
    <mergeCell ref="O8:O9"/>
    <mergeCell ref="A1:N1"/>
    <mergeCell ref="A2:N2"/>
    <mergeCell ref="A4:B4"/>
    <mergeCell ref="A8:A9"/>
    <mergeCell ref="C8:C9"/>
    <mergeCell ref="D8:E8"/>
    <mergeCell ref="F8:G8"/>
    <mergeCell ref="C46:G46"/>
    <mergeCell ref="H46:L46"/>
    <mergeCell ref="L8:M8"/>
    <mergeCell ref="B8:B9"/>
    <mergeCell ref="H8:I8"/>
    <mergeCell ref="J8:K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S51"/>
  <sheetViews>
    <sheetView zoomScale="75" zoomScaleNormal="75" zoomScalePageLayoutView="0" workbookViewId="0" topLeftCell="A1">
      <selection activeCell="D10" sqref="D10:N33"/>
    </sheetView>
  </sheetViews>
  <sheetFormatPr defaultColWidth="9.00390625" defaultRowHeight="12.75"/>
  <cols>
    <col min="1" max="1" width="9.125" style="1" customWidth="1"/>
    <col min="2" max="2" width="35.875" style="0" customWidth="1"/>
    <col min="3" max="4" width="11.00390625" style="0" customWidth="1"/>
    <col min="5" max="5" width="10.875" style="0" customWidth="1"/>
    <col min="6" max="6" width="11.00390625" style="0" bestFit="1" customWidth="1"/>
    <col min="7" max="7" width="10.625" style="0" customWidth="1"/>
    <col min="8" max="8" width="11.00390625" style="0" bestFit="1" customWidth="1"/>
    <col min="9" max="9" width="9.875" style="0" bestFit="1" customWidth="1"/>
    <col min="10" max="10" width="11.00390625" style="0" bestFit="1" customWidth="1"/>
    <col min="11" max="11" width="9.875" style="0" bestFit="1" customWidth="1"/>
    <col min="12" max="12" width="11.00390625" style="0" bestFit="1" customWidth="1"/>
    <col min="13" max="13" width="9.875" style="0" bestFit="1" customWidth="1"/>
    <col min="14" max="14" width="19.125" style="0" customWidth="1"/>
    <col min="15" max="15" width="9.25390625" style="0" bestFit="1" customWidth="1"/>
    <col min="16" max="16" width="8.00390625" style="0" customWidth="1"/>
    <col min="17" max="17" width="9.25390625" style="0" hidden="1" customWidth="1"/>
    <col min="18" max="18" width="19.375" style="0" hidden="1" customWidth="1"/>
    <col min="19" max="19" width="11.875" style="0" hidden="1" customWidth="1"/>
  </cols>
  <sheetData>
    <row r="1" spans="1:14" ht="18.75">
      <c r="A1" s="68" t="s">
        <v>23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8.75">
      <c r="A2" s="68" t="s">
        <v>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8.75">
      <c r="A3" s="22" t="str">
        <f>А!A3</f>
        <v>СОШ №12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6.5">
      <c r="A4" s="69" t="s">
        <v>22</v>
      </c>
      <c r="B4" s="69"/>
      <c r="C4" s="23" t="s">
        <v>34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6.5">
      <c r="A5" s="14" t="s">
        <v>21</v>
      </c>
      <c r="B5" s="2"/>
      <c r="C5" s="24">
        <f>COUNTA(B10:B37)</f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6.5">
      <c r="A6" s="14" t="s">
        <v>20</v>
      </c>
      <c r="B6" s="2"/>
      <c r="C6" s="24">
        <f>COUNTIF(S10:S37,TRUE)</f>
        <v>0</v>
      </c>
      <c r="D6" s="25">
        <f>C6/C5</f>
        <v>0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6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7" s="3" customFormat="1" ht="37.5" customHeight="1">
      <c r="A8" s="65" t="s">
        <v>0</v>
      </c>
      <c r="B8" s="65" t="s">
        <v>1</v>
      </c>
      <c r="C8" s="70" t="s">
        <v>12</v>
      </c>
      <c r="D8" s="65" t="s">
        <v>2</v>
      </c>
      <c r="E8" s="65"/>
      <c r="F8" s="65" t="s">
        <v>3</v>
      </c>
      <c r="G8" s="65"/>
      <c r="H8" s="65" t="s">
        <v>4</v>
      </c>
      <c r="I8" s="65"/>
      <c r="J8" s="65" t="s">
        <v>50</v>
      </c>
      <c r="K8" s="65"/>
      <c r="L8" s="65" t="s">
        <v>9</v>
      </c>
      <c r="M8" s="65"/>
      <c r="N8" s="17" t="s">
        <v>10</v>
      </c>
      <c r="O8" s="66" t="s">
        <v>40</v>
      </c>
      <c r="Q8" s="4" t="s">
        <v>25</v>
      </c>
    </row>
    <row r="9" spans="1:19" ht="31.5">
      <c r="A9" s="65"/>
      <c r="B9" s="65"/>
      <c r="C9" s="71"/>
      <c r="D9" s="16" t="s">
        <v>7</v>
      </c>
      <c r="E9" s="16" t="s">
        <v>8</v>
      </c>
      <c r="F9" s="16" t="s">
        <v>7</v>
      </c>
      <c r="G9" s="16" t="s">
        <v>8</v>
      </c>
      <c r="H9" s="16" t="s">
        <v>7</v>
      </c>
      <c r="I9" s="16" t="s">
        <v>8</v>
      </c>
      <c r="J9" s="16" t="s">
        <v>7</v>
      </c>
      <c r="K9" s="16" t="s">
        <v>8</v>
      </c>
      <c r="L9" s="16" t="s">
        <v>7</v>
      </c>
      <c r="M9" s="16" t="s">
        <v>8</v>
      </c>
      <c r="N9" s="16" t="s">
        <v>8</v>
      </c>
      <c r="O9" s="67"/>
      <c r="Q9" t="s">
        <v>24</v>
      </c>
      <c r="R9" t="s">
        <v>26</v>
      </c>
      <c r="S9" t="s">
        <v>27</v>
      </c>
    </row>
    <row r="10" spans="1:19" ht="15.75">
      <c r="A10" s="21">
        <v>1</v>
      </c>
      <c r="B10" s="61" t="s">
        <v>82</v>
      </c>
      <c r="C10" s="11" t="s">
        <v>52</v>
      </c>
      <c r="D10" s="5"/>
      <c r="E10" s="21"/>
      <c r="F10" s="5"/>
      <c r="G10" s="21"/>
      <c r="H10" s="9"/>
      <c r="I10" s="21"/>
      <c r="J10" s="9"/>
      <c r="K10" s="21"/>
      <c r="L10" s="9"/>
      <c r="M10" s="21"/>
      <c r="N10" s="52"/>
      <c r="O10" s="55" t="str">
        <f>IF(B10="","",IF(N10="","осв",IF(N10&lt;=1.5,"н",IF(N10&lt;=2.5,"н\с",IF(N10&lt;=3.5,"с",IF(N10&lt;=4.5,"в\с","в"))))))</f>
        <v>осв</v>
      </c>
      <c r="Q10" t="e">
        <f aca="true" t="shared" si="0" ref="Q10:Q38">AVERAGE(E10,G10,I10,K10,M10)</f>
        <v>#DIV/0!</v>
      </c>
      <c r="R10" t="b">
        <f aca="true" t="shared" si="1" ref="R10:R37">OR(ISNUMBER(D10),ISNUMBER(F10),ISNUMBER(H10),ISNUMBER(J10),ISNUMBER(L10))</f>
        <v>0</v>
      </c>
      <c r="S10" t="b">
        <f aca="true" t="shared" si="2" ref="S10:S37">AND(ISNUMBER(Q10),IF(R10,TRUE,FALSE))</f>
        <v>0</v>
      </c>
    </row>
    <row r="11" spans="1:19" ht="15.75">
      <c r="A11" s="21">
        <v>2</v>
      </c>
      <c r="B11" s="61" t="s">
        <v>83</v>
      </c>
      <c r="C11" s="11" t="s">
        <v>52</v>
      </c>
      <c r="D11" s="5"/>
      <c r="E11" s="21"/>
      <c r="F11" s="7"/>
      <c r="G11" s="21"/>
      <c r="H11" s="9"/>
      <c r="I11" s="21"/>
      <c r="J11" s="9"/>
      <c r="K11" s="21"/>
      <c r="L11" s="7"/>
      <c r="M11" s="21"/>
      <c r="N11" s="52"/>
      <c r="O11" s="55" t="str">
        <f aca="true" t="shared" si="3" ref="O11:O37">IF(B11="","",IF(N11="","осв",IF(N11&lt;=1.5,"н",IF(N11&lt;=2.5,"н\с",IF(N11&lt;=3.5,"с",IF(N11&lt;=4.5,"в\с","в"))))))</f>
        <v>осв</v>
      </c>
      <c r="Q11" t="e">
        <f t="shared" si="0"/>
        <v>#DIV/0!</v>
      </c>
      <c r="R11" t="b">
        <f t="shared" si="1"/>
        <v>0</v>
      </c>
      <c r="S11" t="b">
        <f t="shared" si="2"/>
        <v>0</v>
      </c>
    </row>
    <row r="12" spans="1:19" ht="15.75">
      <c r="A12" s="21">
        <v>3</v>
      </c>
      <c r="B12" s="61" t="s">
        <v>84</v>
      </c>
      <c r="C12" s="12" t="s">
        <v>51</v>
      </c>
      <c r="D12" s="6"/>
      <c r="E12" s="21"/>
      <c r="F12" s="8"/>
      <c r="G12" s="21"/>
      <c r="H12" s="10"/>
      <c r="I12" s="21"/>
      <c r="J12" s="9"/>
      <c r="K12" s="21"/>
      <c r="L12" s="8"/>
      <c r="M12" s="21"/>
      <c r="N12" s="52"/>
      <c r="O12" s="55" t="str">
        <f t="shared" si="3"/>
        <v>осв</v>
      </c>
      <c r="Q12" t="e">
        <f t="shared" si="0"/>
        <v>#DIV/0!</v>
      </c>
      <c r="R12" t="b">
        <f t="shared" si="1"/>
        <v>0</v>
      </c>
      <c r="S12" t="b">
        <f t="shared" si="2"/>
        <v>0</v>
      </c>
    </row>
    <row r="13" spans="1:19" ht="15.75">
      <c r="A13" s="21">
        <v>4</v>
      </c>
      <c r="B13" s="61" t="s">
        <v>85</v>
      </c>
      <c r="C13" s="11" t="s">
        <v>52</v>
      </c>
      <c r="D13" s="5"/>
      <c r="E13" s="21"/>
      <c r="F13" s="7"/>
      <c r="G13" s="21"/>
      <c r="H13" s="9"/>
      <c r="I13" s="21"/>
      <c r="J13" s="9"/>
      <c r="K13" s="21"/>
      <c r="L13" s="7"/>
      <c r="M13" s="21"/>
      <c r="N13" s="52"/>
      <c r="O13" s="55" t="str">
        <f t="shared" si="3"/>
        <v>осв</v>
      </c>
      <c r="Q13" t="e">
        <f t="shared" si="0"/>
        <v>#DIV/0!</v>
      </c>
      <c r="R13" t="b">
        <f t="shared" si="1"/>
        <v>0</v>
      </c>
      <c r="S13" t="b">
        <f t="shared" si="2"/>
        <v>0</v>
      </c>
    </row>
    <row r="14" spans="1:19" ht="15.75">
      <c r="A14" s="21">
        <v>5</v>
      </c>
      <c r="B14" s="61" t="s">
        <v>86</v>
      </c>
      <c r="C14" s="11" t="s">
        <v>52</v>
      </c>
      <c r="D14" s="5"/>
      <c r="E14" s="21"/>
      <c r="F14" s="7"/>
      <c r="G14" s="21"/>
      <c r="H14" s="9"/>
      <c r="I14" s="21"/>
      <c r="J14" s="9"/>
      <c r="K14" s="21"/>
      <c r="L14" s="7"/>
      <c r="M14" s="21"/>
      <c r="N14" s="52"/>
      <c r="O14" s="55" t="str">
        <f t="shared" si="3"/>
        <v>осв</v>
      </c>
      <c r="Q14" t="e">
        <f t="shared" si="0"/>
        <v>#DIV/0!</v>
      </c>
      <c r="R14" t="b">
        <f t="shared" si="1"/>
        <v>0</v>
      </c>
      <c r="S14" t="b">
        <f t="shared" si="2"/>
        <v>0</v>
      </c>
    </row>
    <row r="15" spans="1:19" ht="15.75">
      <c r="A15" s="21">
        <v>6</v>
      </c>
      <c r="B15" s="61" t="s">
        <v>87</v>
      </c>
      <c r="C15" s="12" t="s">
        <v>52</v>
      </c>
      <c r="D15" s="6"/>
      <c r="E15" s="21"/>
      <c r="F15" s="8"/>
      <c r="G15" s="21"/>
      <c r="H15" s="10"/>
      <c r="I15" s="21"/>
      <c r="J15" s="9"/>
      <c r="K15" s="21"/>
      <c r="L15" s="8"/>
      <c r="M15" s="21"/>
      <c r="N15" s="52"/>
      <c r="O15" s="55" t="str">
        <f t="shared" si="3"/>
        <v>осв</v>
      </c>
      <c r="Q15" t="e">
        <f t="shared" si="0"/>
        <v>#DIV/0!</v>
      </c>
      <c r="R15" t="b">
        <f t="shared" si="1"/>
        <v>0</v>
      </c>
      <c r="S15" t="b">
        <f t="shared" si="2"/>
        <v>0</v>
      </c>
    </row>
    <row r="16" spans="1:19" ht="15.75">
      <c r="A16" s="21">
        <v>7</v>
      </c>
      <c r="B16" s="61" t="s">
        <v>88</v>
      </c>
      <c r="C16" s="12" t="s">
        <v>51</v>
      </c>
      <c r="D16" s="6"/>
      <c r="E16" s="21"/>
      <c r="F16" s="6"/>
      <c r="G16" s="21"/>
      <c r="H16" s="10"/>
      <c r="I16" s="21"/>
      <c r="J16" s="8"/>
      <c r="K16" s="21"/>
      <c r="L16" s="8"/>
      <c r="M16" s="21"/>
      <c r="N16" s="52"/>
      <c r="O16" s="55" t="str">
        <f t="shared" si="3"/>
        <v>осв</v>
      </c>
      <c r="Q16" t="e">
        <f t="shared" si="0"/>
        <v>#DIV/0!</v>
      </c>
      <c r="R16" t="b">
        <f t="shared" si="1"/>
        <v>0</v>
      </c>
      <c r="S16" t="b">
        <f t="shared" si="2"/>
        <v>0</v>
      </c>
    </row>
    <row r="17" spans="1:19" ht="15.75">
      <c r="A17" s="21">
        <v>8</v>
      </c>
      <c r="B17" s="61" t="s">
        <v>89</v>
      </c>
      <c r="C17" s="12" t="s">
        <v>52</v>
      </c>
      <c r="D17" s="6"/>
      <c r="E17" s="21"/>
      <c r="F17" s="8"/>
      <c r="G17" s="21"/>
      <c r="H17" s="10"/>
      <c r="I17" s="21"/>
      <c r="J17" s="8"/>
      <c r="K17" s="21"/>
      <c r="L17" s="8"/>
      <c r="M17" s="21"/>
      <c r="N17" s="52"/>
      <c r="O17" s="55" t="str">
        <f t="shared" si="3"/>
        <v>осв</v>
      </c>
      <c r="Q17" t="e">
        <f t="shared" si="0"/>
        <v>#DIV/0!</v>
      </c>
      <c r="R17" t="b">
        <f t="shared" si="1"/>
        <v>0</v>
      </c>
      <c r="S17" t="b">
        <f t="shared" si="2"/>
        <v>0</v>
      </c>
    </row>
    <row r="18" spans="1:19" ht="15.75">
      <c r="A18" s="21">
        <v>9</v>
      </c>
      <c r="B18" s="61" t="s">
        <v>90</v>
      </c>
      <c r="C18" s="12" t="s">
        <v>51</v>
      </c>
      <c r="D18" s="6"/>
      <c r="E18" s="21"/>
      <c r="F18" s="8"/>
      <c r="G18" s="21"/>
      <c r="H18" s="10"/>
      <c r="I18" s="21"/>
      <c r="J18" s="8"/>
      <c r="K18" s="21"/>
      <c r="L18" s="8"/>
      <c r="M18" s="21"/>
      <c r="N18" s="52"/>
      <c r="O18" s="55" t="str">
        <f t="shared" si="3"/>
        <v>осв</v>
      </c>
      <c r="Q18" t="e">
        <f t="shared" si="0"/>
        <v>#DIV/0!</v>
      </c>
      <c r="R18" t="b">
        <f t="shared" si="1"/>
        <v>0</v>
      </c>
      <c r="S18" t="b">
        <f t="shared" si="2"/>
        <v>0</v>
      </c>
    </row>
    <row r="19" spans="1:19" ht="15.75">
      <c r="A19" s="21">
        <v>10</v>
      </c>
      <c r="B19" s="61" t="s">
        <v>91</v>
      </c>
      <c r="C19" s="12" t="s">
        <v>52</v>
      </c>
      <c r="D19" s="6"/>
      <c r="E19" s="21"/>
      <c r="F19" s="8"/>
      <c r="G19" s="21"/>
      <c r="H19" s="10"/>
      <c r="I19" s="21"/>
      <c r="J19" s="8"/>
      <c r="K19" s="21"/>
      <c r="L19" s="8"/>
      <c r="M19" s="21"/>
      <c r="N19" s="52"/>
      <c r="O19" s="55" t="str">
        <f t="shared" si="3"/>
        <v>осв</v>
      </c>
      <c r="Q19" t="e">
        <f t="shared" si="0"/>
        <v>#DIV/0!</v>
      </c>
      <c r="R19" t="b">
        <f t="shared" si="1"/>
        <v>0</v>
      </c>
      <c r="S19" t="b">
        <f t="shared" si="2"/>
        <v>0</v>
      </c>
    </row>
    <row r="20" spans="1:19" ht="15.75">
      <c r="A20" s="21">
        <v>11</v>
      </c>
      <c r="B20" s="61" t="s">
        <v>92</v>
      </c>
      <c r="C20" s="12" t="s">
        <v>51</v>
      </c>
      <c r="D20" s="6"/>
      <c r="E20" s="21"/>
      <c r="F20" s="8"/>
      <c r="G20" s="21"/>
      <c r="H20" s="10"/>
      <c r="I20" s="21"/>
      <c r="J20" s="8"/>
      <c r="K20" s="21"/>
      <c r="L20" s="8"/>
      <c r="M20" s="21"/>
      <c r="N20" s="52"/>
      <c r="O20" s="55" t="str">
        <f t="shared" si="3"/>
        <v>осв</v>
      </c>
      <c r="Q20" t="e">
        <f t="shared" si="0"/>
        <v>#DIV/0!</v>
      </c>
      <c r="R20" t="b">
        <f t="shared" si="1"/>
        <v>0</v>
      </c>
      <c r="S20" t="b">
        <f t="shared" si="2"/>
        <v>0</v>
      </c>
    </row>
    <row r="21" spans="1:19" ht="15.75">
      <c r="A21" s="21">
        <v>12</v>
      </c>
      <c r="B21" s="61" t="s">
        <v>93</v>
      </c>
      <c r="C21" s="12" t="s">
        <v>51</v>
      </c>
      <c r="D21" s="6"/>
      <c r="E21" s="21"/>
      <c r="F21" s="8"/>
      <c r="G21" s="21"/>
      <c r="H21" s="10"/>
      <c r="I21" s="21"/>
      <c r="J21" s="8"/>
      <c r="K21" s="21"/>
      <c r="L21" s="8"/>
      <c r="M21" s="21"/>
      <c r="N21" s="52"/>
      <c r="O21" s="55" t="str">
        <f t="shared" si="3"/>
        <v>осв</v>
      </c>
      <c r="Q21" t="e">
        <f t="shared" si="0"/>
        <v>#DIV/0!</v>
      </c>
      <c r="R21" t="b">
        <f t="shared" si="1"/>
        <v>0</v>
      </c>
      <c r="S21" t="b">
        <f t="shared" si="2"/>
        <v>0</v>
      </c>
    </row>
    <row r="22" spans="1:19" ht="15.75">
      <c r="A22" s="21">
        <v>13</v>
      </c>
      <c r="B22" s="61" t="s">
        <v>94</v>
      </c>
      <c r="C22" s="12" t="s">
        <v>51</v>
      </c>
      <c r="D22" s="6"/>
      <c r="E22" s="21"/>
      <c r="F22" s="8"/>
      <c r="G22" s="21"/>
      <c r="H22" s="10"/>
      <c r="I22" s="21"/>
      <c r="J22" s="8"/>
      <c r="K22" s="21"/>
      <c r="L22" s="8"/>
      <c r="M22" s="21"/>
      <c r="N22" s="52"/>
      <c r="O22" s="55" t="str">
        <f t="shared" si="3"/>
        <v>осв</v>
      </c>
      <c r="Q22" t="e">
        <f t="shared" si="0"/>
        <v>#DIV/0!</v>
      </c>
      <c r="R22" t="b">
        <f t="shared" si="1"/>
        <v>0</v>
      </c>
      <c r="S22" t="b">
        <f t="shared" si="2"/>
        <v>0</v>
      </c>
    </row>
    <row r="23" spans="1:19" ht="15.75">
      <c r="A23" s="21">
        <v>14</v>
      </c>
      <c r="B23" s="61" t="s">
        <v>95</v>
      </c>
      <c r="C23" s="12" t="s">
        <v>51</v>
      </c>
      <c r="D23" s="6"/>
      <c r="E23" s="21"/>
      <c r="F23" s="8"/>
      <c r="G23" s="21"/>
      <c r="H23" s="10"/>
      <c r="I23" s="21"/>
      <c r="J23" s="8"/>
      <c r="K23" s="21"/>
      <c r="L23" s="8"/>
      <c r="M23" s="21"/>
      <c r="N23" s="52"/>
      <c r="O23" s="55" t="str">
        <f t="shared" si="3"/>
        <v>осв</v>
      </c>
      <c r="Q23" t="e">
        <f t="shared" si="0"/>
        <v>#DIV/0!</v>
      </c>
      <c r="R23" t="b">
        <f t="shared" si="1"/>
        <v>0</v>
      </c>
      <c r="S23" t="b">
        <f t="shared" si="2"/>
        <v>0</v>
      </c>
    </row>
    <row r="24" spans="1:19" ht="15.75">
      <c r="A24" s="21">
        <v>15</v>
      </c>
      <c r="B24" s="61" t="s">
        <v>96</v>
      </c>
      <c r="C24" s="12" t="s">
        <v>52</v>
      </c>
      <c r="D24" s="6"/>
      <c r="E24" s="21"/>
      <c r="F24" s="8"/>
      <c r="G24" s="21"/>
      <c r="H24" s="10"/>
      <c r="I24" s="21"/>
      <c r="J24" s="8"/>
      <c r="K24" s="21"/>
      <c r="L24" s="8"/>
      <c r="M24" s="21"/>
      <c r="N24" s="52"/>
      <c r="O24" s="55" t="str">
        <f t="shared" si="3"/>
        <v>осв</v>
      </c>
      <c r="Q24" t="e">
        <f t="shared" si="0"/>
        <v>#DIV/0!</v>
      </c>
      <c r="R24" t="b">
        <f t="shared" si="1"/>
        <v>0</v>
      </c>
      <c r="S24" t="b">
        <f t="shared" si="2"/>
        <v>0</v>
      </c>
    </row>
    <row r="25" spans="1:19" ht="15.75">
      <c r="A25" s="21">
        <v>16</v>
      </c>
      <c r="B25" s="61" t="s">
        <v>97</v>
      </c>
      <c r="C25" s="12" t="s">
        <v>52</v>
      </c>
      <c r="D25" s="6"/>
      <c r="E25" s="21"/>
      <c r="F25" s="8"/>
      <c r="G25" s="21"/>
      <c r="H25" s="10"/>
      <c r="I25" s="21"/>
      <c r="J25" s="8"/>
      <c r="K25" s="21"/>
      <c r="L25" s="8"/>
      <c r="M25" s="21"/>
      <c r="N25" s="52"/>
      <c r="O25" s="55" t="str">
        <f t="shared" si="3"/>
        <v>осв</v>
      </c>
      <c r="Q25" t="e">
        <f t="shared" si="0"/>
        <v>#DIV/0!</v>
      </c>
      <c r="R25" t="b">
        <f t="shared" si="1"/>
        <v>0</v>
      </c>
      <c r="S25" t="b">
        <f t="shared" si="2"/>
        <v>0</v>
      </c>
    </row>
    <row r="26" spans="1:19" ht="15.75">
      <c r="A26" s="21">
        <v>17</v>
      </c>
      <c r="B26" s="61" t="s">
        <v>98</v>
      </c>
      <c r="C26" s="12" t="s">
        <v>52</v>
      </c>
      <c r="D26" s="6"/>
      <c r="E26" s="21"/>
      <c r="F26" s="8"/>
      <c r="G26" s="21"/>
      <c r="H26" s="10"/>
      <c r="I26" s="21"/>
      <c r="J26" s="8"/>
      <c r="K26" s="21"/>
      <c r="L26" s="8"/>
      <c r="M26" s="21"/>
      <c r="N26" s="52"/>
      <c r="O26" s="55" t="str">
        <f t="shared" si="3"/>
        <v>осв</v>
      </c>
      <c r="Q26" t="e">
        <f t="shared" si="0"/>
        <v>#DIV/0!</v>
      </c>
      <c r="R26" t="b">
        <f t="shared" si="1"/>
        <v>0</v>
      </c>
      <c r="S26" t="b">
        <f t="shared" si="2"/>
        <v>0</v>
      </c>
    </row>
    <row r="27" spans="1:19" ht="15.75">
      <c r="A27" s="21">
        <v>18</v>
      </c>
      <c r="B27" s="61" t="s">
        <v>99</v>
      </c>
      <c r="C27" s="12" t="s">
        <v>52</v>
      </c>
      <c r="D27" s="6"/>
      <c r="E27" s="21"/>
      <c r="F27" s="8"/>
      <c r="G27" s="21"/>
      <c r="H27" s="10"/>
      <c r="I27" s="21"/>
      <c r="J27" s="8"/>
      <c r="K27" s="21"/>
      <c r="L27" s="8"/>
      <c r="M27" s="21"/>
      <c r="N27" s="52"/>
      <c r="O27" s="55" t="str">
        <f t="shared" si="3"/>
        <v>осв</v>
      </c>
      <c r="Q27" t="e">
        <f t="shared" si="0"/>
        <v>#DIV/0!</v>
      </c>
      <c r="R27" t="b">
        <f t="shared" si="1"/>
        <v>0</v>
      </c>
      <c r="S27" t="b">
        <f t="shared" si="2"/>
        <v>0</v>
      </c>
    </row>
    <row r="28" spans="1:19" ht="15.75">
      <c r="A28" s="21">
        <v>19</v>
      </c>
      <c r="B28" s="61" t="s">
        <v>100</v>
      </c>
      <c r="C28" s="12" t="s">
        <v>51</v>
      </c>
      <c r="D28" s="6"/>
      <c r="E28" s="21"/>
      <c r="F28" s="8"/>
      <c r="G28" s="21"/>
      <c r="H28" s="10"/>
      <c r="I28" s="21"/>
      <c r="J28" s="8"/>
      <c r="K28" s="21"/>
      <c r="L28" s="8"/>
      <c r="M28" s="21"/>
      <c r="N28" s="52"/>
      <c r="O28" s="55" t="str">
        <f t="shared" si="3"/>
        <v>осв</v>
      </c>
      <c r="Q28" t="e">
        <f t="shared" si="0"/>
        <v>#DIV/0!</v>
      </c>
      <c r="R28" t="b">
        <f t="shared" si="1"/>
        <v>0</v>
      </c>
      <c r="S28" t="b">
        <f t="shared" si="2"/>
        <v>0</v>
      </c>
    </row>
    <row r="29" spans="1:19" ht="15.75">
      <c r="A29" s="21">
        <v>20</v>
      </c>
      <c r="B29" s="61" t="s">
        <v>101</v>
      </c>
      <c r="C29" s="12" t="s">
        <v>52</v>
      </c>
      <c r="D29" s="6"/>
      <c r="E29" s="21"/>
      <c r="F29" s="8"/>
      <c r="G29" s="21"/>
      <c r="H29" s="10"/>
      <c r="I29" s="21"/>
      <c r="J29" s="8"/>
      <c r="K29" s="21"/>
      <c r="L29" s="8"/>
      <c r="M29" s="21"/>
      <c r="N29" s="52"/>
      <c r="O29" s="55" t="str">
        <f t="shared" si="3"/>
        <v>осв</v>
      </c>
      <c r="Q29" t="e">
        <f t="shared" si="0"/>
        <v>#DIV/0!</v>
      </c>
      <c r="R29" t="b">
        <f t="shared" si="1"/>
        <v>0</v>
      </c>
      <c r="S29" t="b">
        <f t="shared" si="2"/>
        <v>0</v>
      </c>
    </row>
    <row r="30" spans="1:19" ht="15.75">
      <c r="A30" s="21">
        <v>21</v>
      </c>
      <c r="B30" s="61" t="s">
        <v>102</v>
      </c>
      <c r="C30" s="12" t="s">
        <v>51</v>
      </c>
      <c r="D30" s="6"/>
      <c r="E30" s="21"/>
      <c r="F30" s="8"/>
      <c r="G30" s="21"/>
      <c r="H30" s="10"/>
      <c r="I30" s="21"/>
      <c r="J30" s="8"/>
      <c r="K30" s="21"/>
      <c r="L30" s="8"/>
      <c r="M30" s="21"/>
      <c r="N30" s="52"/>
      <c r="O30" s="55" t="str">
        <f t="shared" si="3"/>
        <v>осв</v>
      </c>
      <c r="Q30" t="e">
        <f t="shared" si="0"/>
        <v>#DIV/0!</v>
      </c>
      <c r="R30" t="b">
        <f t="shared" si="1"/>
        <v>0</v>
      </c>
      <c r="S30" t="b">
        <f t="shared" si="2"/>
        <v>0</v>
      </c>
    </row>
    <row r="31" spans="1:19" ht="15.75">
      <c r="A31" s="21">
        <v>22</v>
      </c>
      <c r="B31" s="61" t="s">
        <v>103</v>
      </c>
      <c r="C31" s="12" t="s">
        <v>51</v>
      </c>
      <c r="D31" s="6"/>
      <c r="E31" s="21"/>
      <c r="F31" s="8"/>
      <c r="G31" s="21"/>
      <c r="H31" s="10"/>
      <c r="I31" s="21"/>
      <c r="J31" s="8"/>
      <c r="K31" s="21"/>
      <c r="L31" s="8"/>
      <c r="M31" s="21"/>
      <c r="N31" s="52"/>
      <c r="O31" s="55" t="str">
        <f t="shared" si="3"/>
        <v>осв</v>
      </c>
      <c r="Q31" t="e">
        <f t="shared" si="0"/>
        <v>#DIV/0!</v>
      </c>
      <c r="R31" t="b">
        <f t="shared" si="1"/>
        <v>0</v>
      </c>
      <c r="S31" t="b">
        <f t="shared" si="2"/>
        <v>0</v>
      </c>
    </row>
    <row r="32" spans="1:19" ht="15.75">
      <c r="A32" s="21">
        <v>23</v>
      </c>
      <c r="B32" s="61" t="s">
        <v>104</v>
      </c>
      <c r="C32" s="12" t="s">
        <v>52</v>
      </c>
      <c r="D32" s="6"/>
      <c r="E32" s="21"/>
      <c r="F32" s="8"/>
      <c r="G32" s="21"/>
      <c r="H32" s="10"/>
      <c r="I32" s="21"/>
      <c r="J32" s="8"/>
      <c r="K32" s="21"/>
      <c r="L32" s="8"/>
      <c r="M32" s="21"/>
      <c r="N32" s="52"/>
      <c r="O32" s="55" t="str">
        <f t="shared" si="3"/>
        <v>осв</v>
      </c>
      <c r="Q32" t="e">
        <f t="shared" si="0"/>
        <v>#DIV/0!</v>
      </c>
      <c r="R32" t="b">
        <f t="shared" si="1"/>
        <v>0</v>
      </c>
      <c r="S32" t="b">
        <f t="shared" si="2"/>
        <v>0</v>
      </c>
    </row>
    <row r="33" spans="1:19" ht="15.75">
      <c r="A33" s="21">
        <v>24</v>
      </c>
      <c r="B33" s="61" t="s">
        <v>105</v>
      </c>
      <c r="C33" s="12" t="s">
        <v>52</v>
      </c>
      <c r="D33" s="6"/>
      <c r="E33" s="21"/>
      <c r="F33" s="8"/>
      <c r="G33" s="21"/>
      <c r="H33" s="10"/>
      <c r="I33" s="21"/>
      <c r="J33" s="8"/>
      <c r="K33" s="21"/>
      <c r="L33" s="8"/>
      <c r="M33" s="21"/>
      <c r="N33" s="52"/>
      <c r="O33" s="55" t="str">
        <f t="shared" si="3"/>
        <v>осв</v>
      </c>
      <c r="Q33" t="e">
        <f t="shared" si="0"/>
        <v>#DIV/0!</v>
      </c>
      <c r="R33" t="b">
        <f t="shared" si="1"/>
        <v>0</v>
      </c>
      <c r="S33" t="b">
        <f t="shared" si="2"/>
        <v>0</v>
      </c>
    </row>
    <row r="34" spans="1:19" ht="15.75">
      <c r="A34" s="21">
        <v>25</v>
      </c>
      <c r="B34" s="61" t="s">
        <v>106</v>
      </c>
      <c r="C34" s="12" t="s">
        <v>52</v>
      </c>
      <c r="D34" s="6"/>
      <c r="E34" s="21">
        <f>IF(D34="","",IF(C34="м",(IF($C$47&lt;=D34,1,IF($D$47&lt;=D34,2,IF($E$47&lt;=D34,3,IF($F$47&lt;=D34,4,5))))),(IF(C34="ж",(IF($H$47&lt;=D34,1,IF($I$47&lt;=D34,2,IF($J$47&lt;=D34,3,IF($K$47&lt;=D34,4,5))))),"ПОЛ ?"))))</f>
      </c>
      <c r="F34" s="8"/>
      <c r="G34" s="21">
        <f>IF(F34="","",IF(C34="м",(IF($C$51&lt;=F34,1,IF($D$51&lt;=F34,2,IF($E$51&lt;=F34,3,IF($F$51&lt;=F34,4,5))))),(IF(C34="ж",(IF($H$51&lt;=F34,1,IF($I$51&lt;=F34,2,IF($J$51&lt;=F34,3,IF($K$51&lt;=F34,4,5))))),"ПОЛ ?"))))</f>
      </c>
      <c r="H34" s="10"/>
      <c r="I34" s="21">
        <f>IF(H34="","",IF(C34="м",(IF($C$48&gt;=H34,1,IF($D$48&gt;=H34,2,IF($E$48&gt;=H34,3,IF($F$48&gt;=H34,4,5))))),(IF(C34="ж",(IF($H$48&gt;=H34,1,IF($I$48&gt;=H34,2,IF($J$48&gt;=H34,3,IF($K$48&gt;=H34,4,5))))),"ПОЛ ?"))))</f>
      </c>
      <c r="J34" s="8"/>
      <c r="K34" s="21">
        <f>IF(J34="","",IF(C34="м",(IF($C$50&gt;=J34,1,IF($D$50&gt;=J34,2,IF($E$50&gt;=J34,3,IF($F$50&gt;=J34,4,5))))),(IF(C34="ж",(IF($H$50&gt;=J34,1,IF($I$50&gt;=J34,2,IF($J$50&gt;=J34,3,IF($K$50&gt;=J34,4,5))))),"ПОЛ ?"))))</f>
      </c>
      <c r="L34" s="8"/>
      <c r="M34" s="21">
        <f>IF(L34="","",IF(C34="м",(IF($C$49&gt;=L34,1,IF($D$49&gt;=L34,2,IF($E$49&gt;=L34,3,IF($F$49&gt;=L34,4,5))))),(IF(C34="ж",(IF($H$49&gt;=L34,1,IF($I$49&gt;=L34,2,IF($J$49&gt;=L34,3,IF($K$49&gt;=L34,4,5))))),"ПОЛ ?"))))</f>
      </c>
      <c r="N34" s="52">
        <f>IF(S34,Q34,"")</f>
      </c>
      <c r="O34" s="55" t="str">
        <f t="shared" si="3"/>
        <v>осв</v>
      </c>
      <c r="Q34" t="e">
        <f t="shared" si="0"/>
        <v>#DIV/0!</v>
      </c>
      <c r="R34" t="b">
        <f t="shared" si="1"/>
        <v>0</v>
      </c>
      <c r="S34" t="b">
        <f t="shared" si="2"/>
        <v>0</v>
      </c>
    </row>
    <row r="35" spans="1:19" ht="15.75">
      <c r="A35" s="21">
        <v>26</v>
      </c>
      <c r="B35" s="61" t="s">
        <v>107</v>
      </c>
      <c r="C35" s="12" t="s">
        <v>51</v>
      </c>
      <c r="D35" s="6"/>
      <c r="E35" s="21">
        <f>IF(D35="","",IF(C35="м",(IF($C$47&lt;=D35,1,IF($D$47&lt;=D35,2,IF($E$47&lt;=D35,3,IF($F$47&lt;=D35,4,5))))),(IF(C35="ж",(IF($H$47&lt;=D35,1,IF($I$47&lt;=D35,2,IF($J$47&lt;=D35,3,IF($K$47&lt;=D35,4,5))))),"ПОЛ ?"))))</f>
      </c>
      <c r="F35" s="8"/>
      <c r="G35" s="21">
        <f>IF(F35="","",IF(C35="м",(IF($C$51&lt;=F35,1,IF($D$51&lt;=F35,2,IF($E$51&lt;=F35,3,IF($F$51&lt;=F35,4,5))))),(IF(C35="ж",(IF($H$51&lt;=F35,1,IF($I$51&lt;=F35,2,IF($J$51&lt;=F35,3,IF($K$51&lt;=F35,4,5))))),"ПОЛ ?"))))</f>
      </c>
      <c r="H35" s="10"/>
      <c r="I35" s="21">
        <f>IF(H35="","",IF(C35="м",(IF($C$48&gt;=H35,1,IF($D$48&gt;=H35,2,IF($E$48&gt;=H35,3,IF($F$48&gt;=H35,4,5))))),(IF(C35="ж",(IF($H$48&gt;=H35,1,IF($I$48&gt;=H35,2,IF($J$48&gt;=H35,3,IF($K$48&gt;=H35,4,5))))),"ПОЛ ?"))))</f>
      </c>
      <c r="J35" s="8"/>
      <c r="K35" s="21">
        <f>IF(J35="","",IF(C35="м",(IF($C$50&gt;=J35,1,IF($D$50&gt;=J35,2,IF($E$50&gt;=J35,3,IF($F$50&gt;=J35,4,5))))),(IF(C35="ж",(IF($H$50&gt;=J35,1,IF($I$50&gt;=J35,2,IF($J$50&gt;=J35,3,IF($K$50&gt;=J35,4,5))))),"ПОЛ ?"))))</f>
      </c>
      <c r="L35" s="8"/>
      <c r="M35" s="21">
        <f>IF(L35="","",IF(C35="м",(IF($C$49&gt;=L35,1,IF($D$49&gt;=L35,2,IF($E$49&gt;=L35,3,IF($F$49&gt;=L35,4,5))))),(IF(C35="ж",(IF($H$49&gt;=L35,1,IF($I$49&gt;=L35,2,IF($J$49&gt;=L35,3,IF($K$49&gt;=L35,4,5))))),"ПОЛ ?"))))</f>
      </c>
      <c r="N35" s="52">
        <f>IF(S35,Q35,"")</f>
      </c>
      <c r="O35" s="55" t="str">
        <f t="shared" si="3"/>
        <v>осв</v>
      </c>
      <c r="Q35" t="e">
        <f t="shared" si="0"/>
        <v>#DIV/0!</v>
      </c>
      <c r="R35" t="b">
        <f t="shared" si="1"/>
        <v>0</v>
      </c>
      <c r="S35" t="b">
        <f t="shared" si="2"/>
        <v>0</v>
      </c>
    </row>
    <row r="36" spans="1:19" ht="15.75">
      <c r="A36" s="21">
        <v>27</v>
      </c>
      <c r="B36" s="61" t="s">
        <v>108</v>
      </c>
      <c r="C36" s="12" t="s">
        <v>52</v>
      </c>
      <c r="D36" s="6"/>
      <c r="E36" s="21">
        <f>IF(D36="","",IF(C36="м",(IF($C$47&lt;=D36,1,IF($D$47&lt;=D36,2,IF($E$47&lt;=D36,3,IF($F$47&lt;=D36,4,5))))),(IF(C36="ж",(IF($H$47&lt;=D36,1,IF($I$47&lt;=D36,2,IF($J$47&lt;=D36,3,IF($K$47&lt;=D36,4,5))))),"ПОЛ ?"))))</f>
      </c>
      <c r="F36" s="8"/>
      <c r="G36" s="21">
        <f>IF(F36="","",IF(C36="м",(IF($C$51&lt;=F36,1,IF($D$51&lt;=F36,2,IF($E$51&lt;=F36,3,IF($F$51&lt;=F36,4,5))))),(IF(C36="ж",(IF($H$51&lt;=F36,1,IF($I$51&lt;=F36,2,IF($J$51&lt;=F36,3,IF($K$51&lt;=F36,4,5))))),"ПОЛ ?"))))</f>
      </c>
      <c r="H36" s="10"/>
      <c r="I36" s="21">
        <f>IF(H36="","",IF(C36="м",(IF($C$48&gt;=H36,1,IF($D$48&gt;=H36,2,IF($E$48&gt;=H36,3,IF($F$48&gt;=H36,4,5))))),(IF(C36="ж",(IF($H$48&gt;=H36,1,IF($I$48&gt;=H36,2,IF($J$48&gt;=H36,3,IF($K$48&gt;=H36,4,5))))),"ПОЛ ?"))))</f>
      </c>
      <c r="J36" s="8"/>
      <c r="K36" s="21">
        <f>IF(J36="","",IF(C36="м",(IF($C$50&gt;=J36,1,IF($D$50&gt;=J36,2,IF($E$50&gt;=J36,3,IF($F$50&gt;=J36,4,5))))),(IF(C36="ж",(IF($H$50&gt;=J36,1,IF($I$50&gt;=J36,2,IF($J$50&gt;=J36,3,IF($K$50&gt;=J36,4,5))))),"ПОЛ ?"))))</f>
      </c>
      <c r="L36" s="8"/>
      <c r="M36" s="21">
        <f>IF(L36="","",IF(C36="м",(IF($C$49&gt;=L36,1,IF($D$49&gt;=L36,2,IF($E$49&gt;=L36,3,IF($F$49&gt;=L36,4,5))))),(IF(C36="ж",(IF($H$49&gt;=L36,1,IF($I$49&gt;=L36,2,IF($J$49&gt;=L36,3,IF($K$49&gt;=L36,4,5))))),"ПОЛ ?"))))</f>
      </c>
      <c r="N36" s="52">
        <f>IF(S36,Q36,"")</f>
      </c>
      <c r="O36" s="55" t="str">
        <f t="shared" si="3"/>
        <v>осв</v>
      </c>
      <c r="Q36" t="e">
        <f t="shared" si="0"/>
        <v>#DIV/0!</v>
      </c>
      <c r="R36" t="b">
        <f t="shared" si="1"/>
        <v>0</v>
      </c>
      <c r="S36" t="b">
        <f t="shared" si="2"/>
        <v>0</v>
      </c>
    </row>
    <row r="37" spans="1:19" ht="15.75">
      <c r="A37" s="21">
        <v>28</v>
      </c>
      <c r="B37" s="61" t="s">
        <v>109</v>
      </c>
      <c r="C37" s="12" t="s">
        <v>110</v>
      </c>
      <c r="D37" s="6"/>
      <c r="E37" s="21">
        <f>IF(D37="","",IF(C37="м",(IF($C$47&lt;=D37,1,IF($D$47&lt;=D37,2,IF($E$47&lt;=D37,3,IF($F$47&lt;=D37,4,5))))),(IF(C37="ж",(IF($H$47&lt;=D37,1,IF($I$47&lt;=D37,2,IF($J$47&lt;=D37,3,IF($K$47&lt;=D37,4,5))))),"ПОЛ ?"))))</f>
      </c>
      <c r="F37" s="8"/>
      <c r="G37" s="21">
        <f>IF(F37="","",IF(C37="м",(IF($C$51&lt;=F37,1,IF($D$51&lt;=F37,2,IF($E$51&lt;=F37,3,IF($F$51&lt;=F37,4,5))))),(IF(C37="ж",(IF($H$51&lt;=F37,1,IF($I$51&lt;=F37,2,IF($J$51&lt;=F37,3,IF($K$51&lt;=F37,4,5))))),"ПОЛ ?"))))</f>
      </c>
      <c r="H37" s="10"/>
      <c r="I37" s="21">
        <f>IF(H37="","",IF(C37="м",(IF($C$48&gt;=H37,1,IF($D$48&gt;=H37,2,IF($E$48&gt;=H37,3,IF($F$48&gt;=H37,4,5))))),(IF(C37="ж",(IF($H$48&gt;=H37,1,IF($I$48&gt;=H37,2,IF($J$48&gt;=H37,3,IF($K$48&gt;=H37,4,5))))),"ПОЛ ?"))))</f>
      </c>
      <c r="J37" s="8"/>
      <c r="K37" s="21">
        <f>IF(J37="","",IF(C37="м",(IF($C$50&gt;=J37,1,IF($D$50&gt;=J37,2,IF($E$50&gt;=J37,3,IF($F$50&gt;=J37,4,5))))),(IF(C37="ж",(IF($H$50&gt;=J37,1,IF($I$50&gt;=J37,2,IF($J$50&gt;=J37,3,IF($K$50&gt;=J37,4,5))))),"ПОЛ ?"))))</f>
      </c>
      <c r="L37" s="8"/>
      <c r="M37" s="21">
        <f>IF(L37="","",IF(C37="м",(IF($C$49&gt;=L37,1,IF($D$49&gt;=L37,2,IF($E$49&gt;=L37,3,IF($F$49&gt;=L37,4,5))))),(IF(C37="ж",(IF($H$49&gt;=L37,1,IF($I$49&gt;=L37,2,IF($J$49&gt;=L37,3,IF($K$49&gt;=L37,4,5))))),"ПОЛ ?"))))</f>
      </c>
      <c r="N37" s="52">
        <f>IF(S37,Q37,"")</f>
      </c>
      <c r="O37" s="55" t="str">
        <f t="shared" si="3"/>
        <v>осв</v>
      </c>
      <c r="Q37" t="e">
        <f t="shared" si="0"/>
        <v>#DIV/0!</v>
      </c>
      <c r="R37" t="b">
        <f t="shared" si="1"/>
        <v>0</v>
      </c>
      <c r="S37" t="b">
        <f t="shared" si="2"/>
        <v>0</v>
      </c>
    </row>
    <row r="38" spans="1:19" s="3" customFormat="1" ht="15.75">
      <c r="A38" s="19"/>
      <c r="B38" s="17" t="s">
        <v>11</v>
      </c>
      <c r="C38" s="20"/>
      <c r="D38" s="18"/>
      <c r="E38" s="18">
        <f>IF(ISERR(AVERAGE(E10:E37)),"",AVERAGE(E10:E37))</f>
      </c>
      <c r="F38" s="18"/>
      <c r="G38" s="18">
        <f>IF(ISERR(AVERAGE(G10:G37)),"",AVERAGE(G10:G37))</f>
      </c>
      <c r="H38" s="18"/>
      <c r="I38" s="18">
        <f>IF(ISERR(AVERAGE(I10:I37)),"",AVERAGE(I10:I37))</f>
      </c>
      <c r="J38" s="18"/>
      <c r="K38" s="18">
        <f>IF(ISERR(AVERAGE(K10:K37)),"",AVERAGE(K10:K37))</f>
      </c>
      <c r="L38" s="18"/>
      <c r="M38" s="18">
        <f>IF(ISERR(AVERAGE(M10:M37)),"",AVERAGE(M10:M37))</f>
      </c>
      <c r="N38" s="52">
        <f>IF(S38,Q38,"")</f>
      </c>
      <c r="O38" s="55"/>
      <c r="Q38" s="3" t="e">
        <f t="shared" si="0"/>
        <v>#DIV/0!</v>
      </c>
      <c r="S38" s="3" t="b">
        <f>ISNUMBER(Q38)</f>
        <v>0</v>
      </c>
    </row>
    <row r="40" spans="2:8" ht="15.75">
      <c r="B40" s="56" t="s">
        <v>40</v>
      </c>
      <c r="C40" s="56" t="s">
        <v>41</v>
      </c>
      <c r="D40" s="56" t="s">
        <v>42</v>
      </c>
      <c r="E40" s="56" t="s">
        <v>43</v>
      </c>
      <c r="F40" s="56" t="s">
        <v>44</v>
      </c>
      <c r="G40" s="56" t="s">
        <v>45</v>
      </c>
      <c r="H40" s="56" t="s">
        <v>46</v>
      </c>
    </row>
    <row r="41" spans="2:8" ht="15.75">
      <c r="B41" s="56" t="s">
        <v>47</v>
      </c>
      <c r="C41" s="56">
        <f>COUNTIF($O$10:$O$37,"осв")</f>
        <v>28</v>
      </c>
      <c r="D41" s="56">
        <f>COUNTIF($O$10:$O$37,"н")</f>
        <v>0</v>
      </c>
      <c r="E41" s="56">
        <f>COUNTIF($O$10:$O$37,"н\с")</f>
        <v>0</v>
      </c>
      <c r="F41" s="56">
        <f>COUNTIF($O$10:$O$37,"с")</f>
        <v>0</v>
      </c>
      <c r="G41" s="56">
        <f>COUNTIF($O$10:$O$37,"в\с")</f>
        <v>0</v>
      </c>
      <c r="H41" s="56">
        <f>COUNTIF($O$10:$O$37,"в")</f>
        <v>0</v>
      </c>
    </row>
    <row r="44" ht="13.5" thickBot="1"/>
    <row r="45" spans="2:12" ht="15.75">
      <c r="B45" s="31" t="s">
        <v>13</v>
      </c>
      <c r="C45" s="62" t="s">
        <v>18</v>
      </c>
      <c r="D45" s="63"/>
      <c r="E45" s="63"/>
      <c r="F45" s="63"/>
      <c r="G45" s="64"/>
      <c r="H45" s="62" t="s">
        <v>19</v>
      </c>
      <c r="I45" s="63"/>
      <c r="J45" s="63"/>
      <c r="K45" s="63"/>
      <c r="L45" s="64"/>
    </row>
    <row r="46" spans="2:13" ht="39.75" thickBot="1">
      <c r="B46" s="38"/>
      <c r="C46" s="42" t="s">
        <v>28</v>
      </c>
      <c r="D46" s="43" t="s">
        <v>29</v>
      </c>
      <c r="E46" s="43" t="s">
        <v>30</v>
      </c>
      <c r="F46" s="43" t="s">
        <v>31</v>
      </c>
      <c r="G46" s="44" t="s">
        <v>32</v>
      </c>
      <c r="H46" s="42" t="s">
        <v>28</v>
      </c>
      <c r="I46" s="43" t="s">
        <v>29</v>
      </c>
      <c r="J46" s="43" t="s">
        <v>30</v>
      </c>
      <c r="K46" s="43" t="s">
        <v>31</v>
      </c>
      <c r="L46" s="44" t="s">
        <v>32</v>
      </c>
      <c r="M46" s="4"/>
    </row>
    <row r="47" spans="2:12" ht="15">
      <c r="B47" s="34" t="s">
        <v>14</v>
      </c>
      <c r="C47" s="45">
        <f>А!C47</f>
        <v>6.7</v>
      </c>
      <c r="D47" s="46">
        <f>А!D47</f>
        <v>6.6</v>
      </c>
      <c r="E47" s="46">
        <f>А!E47</f>
        <v>6.5</v>
      </c>
      <c r="F47" s="46">
        <f>А!F47</f>
        <v>5.6</v>
      </c>
      <c r="G47" s="48">
        <f>А!G47</f>
        <v>5</v>
      </c>
      <c r="H47" s="45">
        <f>А!H47</f>
        <v>6.7</v>
      </c>
      <c r="I47" s="46">
        <f>А!I47</f>
        <v>6.6</v>
      </c>
      <c r="J47" s="46">
        <f>А!J47</f>
        <v>6.5</v>
      </c>
      <c r="K47" s="46">
        <f>А!K47</f>
        <v>5.6</v>
      </c>
      <c r="L47" s="47">
        <f>А!L47</f>
        <v>5.2</v>
      </c>
    </row>
    <row r="48" spans="2:12" ht="15">
      <c r="B48" s="32" t="s">
        <v>15</v>
      </c>
      <c r="C48" s="26">
        <f>А!C48</f>
        <v>120</v>
      </c>
      <c r="D48" s="13">
        <f>А!D48</f>
        <v>130</v>
      </c>
      <c r="E48" s="13">
        <f>А!E48</f>
        <v>140</v>
      </c>
      <c r="F48" s="13">
        <f>А!F48</f>
        <v>160</v>
      </c>
      <c r="G48" s="49">
        <f>А!G48</f>
        <v>180</v>
      </c>
      <c r="H48" s="26">
        <f>А!H48</f>
        <v>110</v>
      </c>
      <c r="I48" s="13">
        <f>А!I48</f>
        <v>120</v>
      </c>
      <c r="J48" s="13">
        <f>А!J48</f>
        <v>140</v>
      </c>
      <c r="K48" s="13">
        <f>А!K48</f>
        <v>155</v>
      </c>
      <c r="L48" s="27">
        <f>А!L48</f>
        <v>170</v>
      </c>
    </row>
    <row r="49" spans="2:12" ht="15">
      <c r="B49" s="32" t="s">
        <v>16</v>
      </c>
      <c r="C49" s="26">
        <f>А!C49</f>
        <v>2</v>
      </c>
      <c r="D49" s="13">
        <f>А!D49</f>
        <v>3</v>
      </c>
      <c r="E49" s="13">
        <f>А!E49</f>
        <v>4</v>
      </c>
      <c r="F49" s="13">
        <f>А!F49</f>
        <v>6</v>
      </c>
      <c r="G49" s="49">
        <f>А!G49</f>
        <v>8.5</v>
      </c>
      <c r="H49" s="26">
        <f>А!H49</f>
        <v>2</v>
      </c>
      <c r="I49" s="13">
        <f>А!I49</f>
        <v>3</v>
      </c>
      <c r="J49" s="13">
        <f>А!J49</f>
        <v>7</v>
      </c>
      <c r="K49" s="13">
        <f>А!K49</f>
        <v>10</v>
      </c>
      <c r="L49" s="27">
        <f>А!L49</f>
        <v>14</v>
      </c>
    </row>
    <row r="50" spans="2:12" ht="15">
      <c r="B50" s="32" t="s">
        <v>50</v>
      </c>
      <c r="C50" s="26">
        <f>А!C50</f>
        <v>3</v>
      </c>
      <c r="D50" s="13">
        <f>А!D50</f>
        <v>4</v>
      </c>
      <c r="E50" s="13">
        <f>А!E50</f>
        <v>6</v>
      </c>
      <c r="F50" s="13">
        <f>А!F50</f>
        <v>8</v>
      </c>
      <c r="G50" s="49">
        <f>А!G50</f>
        <v>12</v>
      </c>
      <c r="H50" s="26">
        <f>А!H50</f>
        <v>2</v>
      </c>
      <c r="I50" s="13">
        <f>А!I50</f>
        <v>4</v>
      </c>
      <c r="J50" s="13">
        <f>А!J50</f>
        <v>5</v>
      </c>
      <c r="K50" s="13">
        <f>А!K50</f>
        <v>7</v>
      </c>
      <c r="L50" s="27">
        <f>А!L50</f>
        <v>10</v>
      </c>
    </row>
    <row r="51" spans="2:12" ht="15.75" thickBot="1">
      <c r="B51" s="33" t="s">
        <v>17</v>
      </c>
      <c r="C51" s="28">
        <f>А!C51</f>
        <v>8.02</v>
      </c>
      <c r="D51" s="29">
        <f>А!D51</f>
        <v>8.01</v>
      </c>
      <c r="E51" s="29">
        <f>А!E51</f>
        <v>8</v>
      </c>
      <c r="F51" s="29">
        <f>А!F51</f>
        <v>5.4</v>
      </c>
      <c r="G51" s="50">
        <f>А!G51</f>
        <v>5</v>
      </c>
      <c r="H51" s="28">
        <f>А!H51</f>
        <v>8.32</v>
      </c>
      <c r="I51" s="29">
        <f>А!I51</f>
        <v>8.31</v>
      </c>
      <c r="J51" s="29">
        <f>А!J51</f>
        <v>8.3</v>
      </c>
      <c r="K51" s="29">
        <f>А!K51</f>
        <v>6.2</v>
      </c>
      <c r="L51" s="30">
        <f>А!L51</f>
        <v>5.3</v>
      </c>
    </row>
  </sheetData>
  <sheetProtection/>
  <protectedRanges>
    <protectedRange sqref="J32:J37" name="подтягивание"/>
    <protectedRange sqref="B37:C37" name="Фамилии"/>
    <protectedRange sqref="D32:D37" name="бег 30"/>
    <protectedRange sqref="F33:F37" name="наклон"/>
    <protectedRange sqref="H32:H37" name="прыжок"/>
    <protectedRange sqref="L32:L37" name="кросс 1000"/>
    <protectedRange sqref="C47:L51" name="нормативы"/>
    <protectedRange sqref="C4" name="класс"/>
    <protectedRange sqref="B10:B36" name="Фамилии_1"/>
    <protectedRange sqref="C10:C36" name="Фамилии_2"/>
    <protectedRange sqref="D10:D31" name="бег 30_1"/>
    <protectedRange sqref="F10:F32" name="наклон_1"/>
    <protectedRange sqref="H10:H31" name="прыжок_2"/>
    <protectedRange sqref="J10:J31" name="подтягивание_2"/>
    <protectedRange sqref="L10:L31" name="кросс 1000_2"/>
  </protectedRanges>
  <mergeCells count="14">
    <mergeCell ref="O8:O9"/>
    <mergeCell ref="C45:G45"/>
    <mergeCell ref="H45:L45"/>
    <mergeCell ref="L8:M8"/>
    <mergeCell ref="B8:B9"/>
    <mergeCell ref="H8:I8"/>
    <mergeCell ref="J8:K8"/>
    <mergeCell ref="A1:N1"/>
    <mergeCell ref="A2:N2"/>
    <mergeCell ref="A4:B4"/>
    <mergeCell ref="A8:A9"/>
    <mergeCell ref="C8:C9"/>
    <mergeCell ref="D8:E8"/>
    <mergeCell ref="F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S20"/>
  <sheetViews>
    <sheetView tabSelected="1" zoomScale="75" zoomScaleNormal="75" zoomScalePageLayoutView="0" workbookViewId="0" topLeftCell="A1">
      <selection activeCell="P12" sqref="P12"/>
    </sheetView>
  </sheetViews>
  <sheetFormatPr defaultColWidth="9.00390625" defaultRowHeight="12.75"/>
  <cols>
    <col min="1" max="1" width="9.125" style="1" customWidth="1"/>
    <col min="2" max="2" width="35.875" style="0" customWidth="1"/>
    <col min="3" max="4" width="11.00390625" style="0" customWidth="1"/>
    <col min="5" max="5" width="10.875" style="0" customWidth="1"/>
    <col min="6" max="6" width="11.00390625" style="0" bestFit="1" customWidth="1"/>
    <col min="7" max="7" width="10.625" style="0" customWidth="1"/>
    <col min="8" max="8" width="11.00390625" style="0" bestFit="1" customWidth="1"/>
    <col min="9" max="9" width="9.875" style="0" bestFit="1" customWidth="1"/>
    <col min="10" max="10" width="11.00390625" style="0" bestFit="1" customWidth="1"/>
    <col min="11" max="11" width="9.875" style="0" bestFit="1" customWidth="1"/>
    <col min="12" max="12" width="11.00390625" style="0" bestFit="1" customWidth="1"/>
    <col min="13" max="13" width="9.875" style="0" bestFit="1" customWidth="1"/>
    <col min="14" max="14" width="19.125" style="0" customWidth="1"/>
    <col min="15" max="15" width="9.25390625" style="0" bestFit="1" customWidth="1"/>
    <col min="16" max="16" width="8.00390625" style="0" customWidth="1"/>
    <col min="17" max="17" width="9.25390625" style="0" hidden="1" customWidth="1"/>
    <col min="18" max="18" width="19.375" style="0" hidden="1" customWidth="1"/>
    <col min="19" max="19" width="11.875" style="0" hidden="1" customWidth="1"/>
  </cols>
  <sheetData>
    <row r="1" spans="1:14" ht="18.75">
      <c r="A1" s="68" t="s">
        <v>23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8.75">
      <c r="A2" s="68" t="s">
        <v>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8.75">
      <c r="A3" s="22" t="str">
        <f>А!A3</f>
        <v>СОШ №12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6.5">
      <c r="A4" s="69" t="s">
        <v>35</v>
      </c>
      <c r="B4" s="69"/>
      <c r="C4" s="23">
        <v>4</v>
      </c>
      <c r="D4" s="2" t="s">
        <v>36</v>
      </c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6.5">
      <c r="A5" s="14" t="s">
        <v>39</v>
      </c>
      <c r="B5" s="2"/>
      <c r="C5" s="24" t="e">
        <f>А!C5+Б!C5+В!C5+Г!C5+#REF!+#REF!</f>
        <v>#REF!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6.5">
      <c r="A6" s="14" t="s">
        <v>20</v>
      </c>
      <c r="B6" s="2"/>
      <c r="C6" s="24" t="e">
        <f>А!C6+Б!C6+В!C6+Г!C6+#REF!+#REF!</f>
        <v>#REF!</v>
      </c>
      <c r="D6" s="25" t="e">
        <f>C6/C5</f>
        <v>#REF!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6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7" s="3" customFormat="1" ht="37.5" customHeight="1">
      <c r="A8" s="65" t="s">
        <v>0</v>
      </c>
      <c r="B8" s="65" t="s">
        <v>37</v>
      </c>
      <c r="C8" s="70"/>
      <c r="D8" s="65" t="s">
        <v>2</v>
      </c>
      <c r="E8" s="65"/>
      <c r="F8" s="65" t="s">
        <v>3</v>
      </c>
      <c r="G8" s="65"/>
      <c r="H8" s="65" t="s">
        <v>4</v>
      </c>
      <c r="I8" s="65"/>
      <c r="J8" s="65" t="s">
        <v>5</v>
      </c>
      <c r="K8" s="65"/>
      <c r="L8" s="65" t="s">
        <v>9</v>
      </c>
      <c r="M8" s="65"/>
      <c r="N8" s="17" t="s">
        <v>10</v>
      </c>
      <c r="Q8" s="4" t="s">
        <v>25</v>
      </c>
    </row>
    <row r="9" spans="1:19" ht="31.5">
      <c r="A9" s="65"/>
      <c r="B9" s="65"/>
      <c r="C9" s="71"/>
      <c r="D9" s="16"/>
      <c r="E9" s="16" t="s">
        <v>8</v>
      </c>
      <c r="F9" s="16"/>
      <c r="G9" s="16" t="s">
        <v>8</v>
      </c>
      <c r="H9" s="16"/>
      <c r="I9" s="16" t="s">
        <v>8</v>
      </c>
      <c r="J9" s="16"/>
      <c r="K9" s="16" t="s">
        <v>8</v>
      </c>
      <c r="L9" s="16"/>
      <c r="M9" s="16" t="s">
        <v>8</v>
      </c>
      <c r="N9" s="16" t="s">
        <v>8</v>
      </c>
      <c r="Q9" t="s">
        <v>24</v>
      </c>
      <c r="R9" t="s">
        <v>26</v>
      </c>
      <c r="S9" t="s">
        <v>27</v>
      </c>
    </row>
    <row r="10" spans="1:19" ht="15.75">
      <c r="A10" s="21">
        <v>1</v>
      </c>
      <c r="B10" s="51" t="s">
        <v>81</v>
      </c>
      <c r="C10" s="11"/>
      <c r="D10" s="5"/>
      <c r="E10" s="52">
        <f>А!E38</f>
        <v>3.392857142857143</v>
      </c>
      <c r="F10" s="11"/>
      <c r="G10" s="52">
        <f>А!G38</f>
        <v>4.25</v>
      </c>
      <c r="H10" s="11"/>
      <c r="I10" s="52">
        <f>А!I38</f>
        <v>3.4285714285714284</v>
      </c>
      <c r="J10" s="11"/>
      <c r="K10" s="52">
        <f>А!K38</f>
        <v>4.035714285714286</v>
      </c>
      <c r="L10" s="11"/>
      <c r="M10" s="52">
        <f>А!M38</f>
        <v>3.8214285714285716</v>
      </c>
      <c r="N10" s="52">
        <f aca="true" t="shared" si="0" ref="N10:N15">IF(S10,Q10,"")</f>
        <v>3.785714285714286</v>
      </c>
      <c r="Q10">
        <f aca="true" t="shared" si="1" ref="Q10:Q16">AVERAGE(E10,G10,I10,K10,M10)</f>
        <v>3.785714285714286</v>
      </c>
      <c r="R10" t="b">
        <f aca="true" t="shared" si="2" ref="R10:R15">OR(ISNUMBER(E10),ISNUMBER(G10),ISNUMBER(I10),ISNUMBER(K10),ISNUMBER(M10))</f>
        <v>1</v>
      </c>
      <c r="S10" t="b">
        <f aca="true" t="shared" si="3" ref="S10:S15">AND(ISNUMBER(Q10),IF(R10,TRUE,FALSE))</f>
        <v>1</v>
      </c>
    </row>
    <row r="11" spans="1:19" ht="15.75">
      <c r="A11" s="21">
        <v>2</v>
      </c>
      <c r="B11" s="51" t="s">
        <v>48</v>
      </c>
      <c r="C11" s="11"/>
      <c r="D11" s="5"/>
      <c r="E11" s="52">
        <f>Б!E38</f>
        <v>3</v>
      </c>
      <c r="F11" s="11"/>
      <c r="G11" s="52">
        <f>Б!G38</f>
        <v>4.481481481481482</v>
      </c>
      <c r="H11" s="11"/>
      <c r="I11" s="52">
        <f>Б!I38</f>
        <v>3.4444444444444446</v>
      </c>
      <c r="J11" s="11"/>
      <c r="K11" s="52">
        <f>Б!K38</f>
        <v>4.148148148148148</v>
      </c>
      <c r="L11" s="11"/>
      <c r="M11" s="52">
        <f>Б!M38</f>
        <v>3.4444444444444446</v>
      </c>
      <c r="N11" s="52">
        <f t="shared" si="0"/>
        <v>3.7037037037037037</v>
      </c>
      <c r="Q11">
        <f t="shared" si="1"/>
        <v>3.7037037037037037</v>
      </c>
      <c r="R11" t="b">
        <f t="shared" si="2"/>
        <v>1</v>
      </c>
      <c r="S11" t="b">
        <f t="shared" si="3"/>
        <v>1</v>
      </c>
    </row>
    <row r="12" spans="1:19" ht="15.75">
      <c r="A12" s="21">
        <v>3</v>
      </c>
      <c r="B12" s="51" t="s">
        <v>115</v>
      </c>
      <c r="C12" s="12"/>
      <c r="D12" s="6"/>
      <c r="E12" s="52"/>
      <c r="F12" s="11"/>
      <c r="G12" s="52"/>
      <c r="H12" s="11"/>
      <c r="I12" s="52"/>
      <c r="J12" s="11"/>
      <c r="K12" s="52"/>
      <c r="L12" s="11"/>
      <c r="M12" s="52"/>
      <c r="N12" s="52"/>
      <c r="Q12" t="e">
        <f t="shared" si="1"/>
        <v>#DIV/0!</v>
      </c>
      <c r="R12" t="b">
        <f t="shared" si="2"/>
        <v>0</v>
      </c>
      <c r="S12" t="b">
        <f t="shared" si="3"/>
        <v>0</v>
      </c>
    </row>
    <row r="13" spans="1:19" ht="15.75">
      <c r="A13" s="21">
        <v>4</v>
      </c>
      <c r="B13" s="51" t="s">
        <v>116</v>
      </c>
      <c r="C13" s="11"/>
      <c r="D13" s="5"/>
      <c r="E13" s="52"/>
      <c r="F13" s="11"/>
      <c r="G13" s="52"/>
      <c r="H13" s="11"/>
      <c r="I13" s="52"/>
      <c r="J13" s="11"/>
      <c r="K13" s="52"/>
      <c r="L13" s="11"/>
      <c r="M13" s="52"/>
      <c r="N13" s="52"/>
      <c r="Q13" t="e">
        <f t="shared" si="1"/>
        <v>#DIV/0!</v>
      </c>
      <c r="R13" t="b">
        <f t="shared" si="2"/>
        <v>0</v>
      </c>
      <c r="S13" t="b">
        <f t="shared" si="3"/>
        <v>0</v>
      </c>
    </row>
    <row r="14" spans="1:19" ht="15.75">
      <c r="A14" s="21">
        <v>5</v>
      </c>
      <c r="B14" s="51"/>
      <c r="C14" s="11"/>
      <c r="D14" s="5"/>
      <c r="E14" s="52" t="e">
        <f>#REF!</f>
        <v>#REF!</v>
      </c>
      <c r="F14" s="11"/>
      <c r="G14" s="52" t="e">
        <f>#REF!</f>
        <v>#REF!</v>
      </c>
      <c r="H14" s="11"/>
      <c r="I14" s="52" t="e">
        <f>#REF!</f>
        <v>#REF!</v>
      </c>
      <c r="J14" s="11"/>
      <c r="K14" s="52" t="e">
        <f>#REF!</f>
        <v>#REF!</v>
      </c>
      <c r="L14" s="11"/>
      <c r="M14" s="52" t="e">
        <f>#REF!</f>
        <v>#REF!</v>
      </c>
      <c r="N14" s="52">
        <f t="shared" si="0"/>
      </c>
      <c r="Q14" t="e">
        <f t="shared" si="1"/>
        <v>#REF!</v>
      </c>
      <c r="R14" t="b">
        <f t="shared" si="2"/>
        <v>0</v>
      </c>
      <c r="S14" t="b">
        <f t="shared" si="3"/>
        <v>0</v>
      </c>
    </row>
    <row r="15" spans="1:19" ht="15.75">
      <c r="A15" s="21">
        <v>6</v>
      </c>
      <c r="B15" s="51"/>
      <c r="C15" s="12"/>
      <c r="D15" s="6"/>
      <c r="E15" s="52" t="e">
        <f>#REF!</f>
        <v>#REF!</v>
      </c>
      <c r="F15" s="11"/>
      <c r="G15" s="52" t="e">
        <f>#REF!</f>
        <v>#REF!</v>
      </c>
      <c r="H15" s="11"/>
      <c r="I15" s="52" t="e">
        <f>#REF!</f>
        <v>#REF!</v>
      </c>
      <c r="J15" s="11"/>
      <c r="K15" s="52" t="e">
        <f>#REF!</f>
        <v>#REF!</v>
      </c>
      <c r="L15" s="11"/>
      <c r="M15" s="52" t="e">
        <f>#REF!</f>
        <v>#REF!</v>
      </c>
      <c r="N15" s="52">
        <f t="shared" si="0"/>
      </c>
      <c r="Q15" t="e">
        <f t="shared" si="1"/>
        <v>#REF!</v>
      </c>
      <c r="R15" t="b">
        <f t="shared" si="2"/>
        <v>0</v>
      </c>
      <c r="S15" t="b">
        <f t="shared" si="3"/>
        <v>0</v>
      </c>
    </row>
    <row r="16" spans="1:19" s="3" customFormat="1" ht="15.75">
      <c r="A16" s="19"/>
      <c r="B16" s="17" t="s">
        <v>38</v>
      </c>
      <c r="C16" s="20"/>
      <c r="D16" s="18"/>
      <c r="E16" s="18">
        <f>IF(ISERR(AVERAGE(E10:E15)),"",AVERAGE(E10:E15))</f>
      </c>
      <c r="F16" s="18"/>
      <c r="G16" s="18">
        <f>IF(ISERR(AVERAGE(G10:G15)),"",AVERAGE(G10:G15))</f>
      </c>
      <c r="H16" s="18"/>
      <c r="I16" s="18">
        <f>IF(ISERR(AVERAGE(I10:I15)),"",AVERAGE(I10:I15))</f>
      </c>
      <c r="J16" s="18"/>
      <c r="K16" s="18">
        <f>IF(ISERR(AVERAGE(K10:K15)),"",AVERAGE(K10:K15))</f>
      </c>
      <c r="L16" s="18"/>
      <c r="M16" s="18">
        <f>IF(ISERR(AVERAGE(M10:M15)),"",AVERAGE(M10:M15))</f>
      </c>
      <c r="N16" s="20">
        <f>IF(S16,Q16,"")</f>
      </c>
      <c r="Q16" s="3" t="e">
        <f t="shared" si="1"/>
        <v>#DIV/0!</v>
      </c>
      <c r="S16" s="3" t="b">
        <f>ISNUMBER(Q16)</f>
        <v>0</v>
      </c>
    </row>
    <row r="19" spans="2:8" ht="15.75">
      <c r="B19" s="56" t="s">
        <v>40</v>
      </c>
      <c r="C19" s="56" t="s">
        <v>41</v>
      </c>
      <c r="D19" s="56" t="s">
        <v>42</v>
      </c>
      <c r="E19" s="56" t="s">
        <v>43</v>
      </c>
      <c r="F19" s="56" t="s">
        <v>44</v>
      </c>
      <c r="G19" s="56" t="s">
        <v>45</v>
      </c>
      <c r="H19" s="56" t="s">
        <v>46</v>
      </c>
    </row>
    <row r="20" spans="2:8" ht="15.75">
      <c r="B20" s="56" t="s">
        <v>47</v>
      </c>
      <c r="C20" s="56" t="e">
        <f>А!C41+Б!C41+В!C42+Г!C41+#REF!+#REF!</f>
        <v>#REF!</v>
      </c>
      <c r="D20" s="56" t="e">
        <f>А!D41+Б!D41+В!D42+Г!D41+#REF!+#REF!</f>
        <v>#REF!</v>
      </c>
      <c r="E20" s="56" t="e">
        <f>А!E41+Б!E41+В!E42+Г!E41+#REF!+#REF!</f>
        <v>#REF!</v>
      </c>
      <c r="F20" s="56" t="e">
        <f>А!F41+Б!F41+В!F42+Г!F41+#REF!+#REF!</f>
        <v>#REF!</v>
      </c>
      <c r="G20" s="56" t="e">
        <f>А!G41+Б!G41+В!G42+Г!G41+#REF!+#REF!</f>
        <v>#REF!</v>
      </c>
      <c r="H20" s="56" t="e">
        <f>А!H41+Б!H41+В!H42+Г!H41+#REF!+#REF!</f>
        <v>#REF!</v>
      </c>
    </row>
  </sheetData>
  <sheetProtection/>
  <protectedRanges>
    <protectedRange sqref="B10:C15" name="Фамилии"/>
    <protectedRange sqref="D10:D15" name="бег 30"/>
    <protectedRange sqref="C4" name="класс"/>
  </protectedRanges>
  <mergeCells count="11">
    <mergeCell ref="H8:I8"/>
    <mergeCell ref="J8:K8"/>
    <mergeCell ref="A1:N1"/>
    <mergeCell ref="A2:N2"/>
    <mergeCell ref="A4:B4"/>
    <mergeCell ref="A8:A9"/>
    <mergeCell ref="C8:C9"/>
    <mergeCell ref="D8:E8"/>
    <mergeCell ref="F8:G8"/>
    <mergeCell ref="L8:M8"/>
    <mergeCell ref="B8:B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Лицей №2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 классы</dc:title>
  <dc:subject>Тестирование физических качеств</dc:subject>
  <dc:creator>Иванников И.А.</dc:creator>
  <cp:keywords/>
  <dc:description/>
  <cp:lastModifiedBy>Сизовы</cp:lastModifiedBy>
  <cp:lastPrinted>2012-12-26T15:33:32Z</cp:lastPrinted>
  <dcterms:created xsi:type="dcterms:W3CDTF">2009-05-08T08:44:20Z</dcterms:created>
  <dcterms:modified xsi:type="dcterms:W3CDTF">2013-12-25T01:07:49Z</dcterms:modified>
  <cp:category/>
  <cp:version/>
  <cp:contentType/>
  <cp:contentStatus/>
</cp:coreProperties>
</file>