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640" activeTab="0"/>
  </bookViews>
  <sheets>
    <sheet name="А1" sheetId="1" r:id="rId1"/>
    <sheet name="Б1" sheetId="2" r:id="rId2"/>
    <sheet name="А2" sheetId="3" r:id="rId3"/>
    <sheet name="Б2" sheetId="4" r:id="rId4"/>
    <sheet name="Параллель" sheetId="5" r:id="rId5"/>
  </sheets>
  <definedNames/>
  <calcPr fullCalcOnLoad="1"/>
</workbook>
</file>

<file path=xl/sharedStrings.xml><?xml version="1.0" encoding="utf-8"?>
<sst xmlns="http://schemas.openxmlformats.org/spreadsheetml/2006/main" count="449" uniqueCount="105">
  <si>
    <t>№</t>
  </si>
  <si>
    <t>Фамилия, имя ребенка</t>
  </si>
  <si>
    <t>Бег на 30 метров</t>
  </si>
  <si>
    <t>Бег на 1000 метров</t>
  </si>
  <si>
    <t>Прыжок в длину с места</t>
  </si>
  <si>
    <t>Подтягивание</t>
  </si>
  <si>
    <t>Результат</t>
  </si>
  <si>
    <t>Уровень (балл)</t>
  </si>
  <si>
    <t>Наклон впепед</t>
  </si>
  <si>
    <t xml:space="preserve">Средний уровень ученика (СУФП) </t>
  </si>
  <si>
    <t>СУФП класса по видам</t>
  </si>
  <si>
    <t>Пол</t>
  </si>
  <si>
    <t>Параметры</t>
  </si>
  <si>
    <t>Бег 30м.</t>
  </si>
  <si>
    <t>Прыжок в длинну с места</t>
  </si>
  <si>
    <t>Наклон вперед</t>
  </si>
  <si>
    <t xml:space="preserve">Подтягивание </t>
  </si>
  <si>
    <t>Бег 1000м.</t>
  </si>
  <si>
    <t>Мальчики</t>
  </si>
  <si>
    <t>Девочки</t>
  </si>
  <si>
    <t>Из них прошли тестирование (кол-во / %)</t>
  </si>
  <si>
    <t>Количество учащихся в классе</t>
  </si>
  <si>
    <t xml:space="preserve"> Класс</t>
  </si>
  <si>
    <t xml:space="preserve">Тестирование индивидуального уровня физического развития и </t>
  </si>
  <si>
    <t>Ср.Знач</t>
  </si>
  <si>
    <t>Вспомогательные   расчеты</t>
  </si>
  <si>
    <t>Проверка на число</t>
  </si>
  <si>
    <t>Проверка</t>
  </si>
  <si>
    <t>низкий (1балл)</t>
  </si>
  <si>
    <t>ниже среднего (2балла)</t>
  </si>
  <si>
    <t>средний (3балла)</t>
  </si>
  <si>
    <t>выше среднего (4балла)</t>
  </si>
  <si>
    <t>высокий (5баллов)</t>
  </si>
  <si>
    <t>Параллель</t>
  </si>
  <si>
    <t>классов</t>
  </si>
  <si>
    <t>Класс</t>
  </si>
  <si>
    <t>СУФП параллели по видам</t>
  </si>
  <si>
    <t>Количество учащихся в параллели</t>
  </si>
  <si>
    <t>Уровень</t>
  </si>
  <si>
    <t>осв</t>
  </si>
  <si>
    <t>н</t>
  </si>
  <si>
    <t>н\с</t>
  </si>
  <si>
    <t>с</t>
  </si>
  <si>
    <t>в\с</t>
  </si>
  <si>
    <t>в</t>
  </si>
  <si>
    <t>Количество</t>
  </si>
  <si>
    <t>3А</t>
  </si>
  <si>
    <t>СОШ №12</t>
  </si>
  <si>
    <t>Отжимание</t>
  </si>
  <si>
    <t>Ж</t>
  </si>
  <si>
    <t>М</t>
  </si>
  <si>
    <t>смг</t>
  </si>
  <si>
    <t>3Б</t>
  </si>
  <si>
    <t>3А(1 полугодие)</t>
  </si>
  <si>
    <t>3Б(1 полугодие)</t>
  </si>
  <si>
    <t>3А(2 полугодие)</t>
  </si>
  <si>
    <t>3Б(2 полугодие)</t>
  </si>
  <si>
    <t xml:space="preserve">двигательной подготовленности учащихся </t>
  </si>
  <si>
    <t>Н</t>
  </si>
  <si>
    <t xml:space="preserve">Балыков Эдуард </t>
  </si>
  <si>
    <t xml:space="preserve">Богомолов Даниил </t>
  </si>
  <si>
    <t xml:space="preserve">Глядинцев Вадим </t>
  </si>
  <si>
    <t xml:space="preserve">Данчев Дмитрий </t>
  </si>
  <si>
    <t xml:space="preserve">Денисов Данила </t>
  </si>
  <si>
    <t xml:space="preserve">Жарова Полина </t>
  </si>
  <si>
    <t>Капустин  Влад</t>
  </si>
  <si>
    <t>Ларионова Анг.</t>
  </si>
  <si>
    <t>Ларионова Катя</t>
  </si>
  <si>
    <t xml:space="preserve">Ларькина Валя </t>
  </si>
  <si>
    <t>Ложникова Лиза</t>
  </si>
  <si>
    <t xml:space="preserve">Нагиева Сабина </t>
  </si>
  <si>
    <t>Остапенко Настя</t>
  </si>
  <si>
    <t xml:space="preserve">Пашкевич Данил </t>
  </si>
  <si>
    <t xml:space="preserve">Родионов Илья </t>
  </si>
  <si>
    <t xml:space="preserve">Рязанова Татьяна </t>
  </si>
  <si>
    <t xml:space="preserve">Самцова Валерия </t>
  </si>
  <si>
    <t>Трофимова Лиза</t>
  </si>
  <si>
    <t xml:space="preserve">Черникова Юлия </t>
  </si>
  <si>
    <t xml:space="preserve">Щербич  Слава </t>
  </si>
  <si>
    <t>ШепковаНастя</t>
  </si>
  <si>
    <t xml:space="preserve">Булатова Полина </t>
  </si>
  <si>
    <t xml:space="preserve">Ганин Павел </t>
  </si>
  <si>
    <t xml:space="preserve">Гитченко Илья </t>
  </si>
  <si>
    <t xml:space="preserve">Горелов Евгений </t>
  </si>
  <si>
    <t xml:space="preserve">Гришан Максим </t>
  </si>
  <si>
    <t xml:space="preserve">Жернакова Елена </t>
  </si>
  <si>
    <t xml:space="preserve">Карашкевич Виталий </t>
  </si>
  <si>
    <t xml:space="preserve">Кучкарова Фарида </t>
  </si>
  <si>
    <t xml:space="preserve">Нефедовская Анна  </t>
  </si>
  <si>
    <t xml:space="preserve">Нигай Алина </t>
  </si>
  <si>
    <t xml:space="preserve">Никифорова Александра </t>
  </si>
  <si>
    <t xml:space="preserve">Петров Владислав </t>
  </si>
  <si>
    <t xml:space="preserve">Пиксайкина Елизавета </t>
  </si>
  <si>
    <t xml:space="preserve">Пыщев Егор </t>
  </si>
  <si>
    <t xml:space="preserve">Ставер Даниил </t>
  </si>
  <si>
    <t xml:space="preserve">Степаненко  Дарья </t>
  </si>
  <si>
    <t xml:space="preserve">Фёдоров Павел </t>
  </si>
  <si>
    <t xml:space="preserve">Федоронько Арина </t>
  </si>
  <si>
    <t xml:space="preserve">Флядунг Дарья </t>
  </si>
  <si>
    <t xml:space="preserve">Цветков Андрей </t>
  </si>
  <si>
    <t xml:space="preserve">Чернец Кирилл </t>
  </si>
  <si>
    <t xml:space="preserve">Шафиев Марат </t>
  </si>
  <si>
    <t>ж</t>
  </si>
  <si>
    <t>м</t>
  </si>
  <si>
    <t>Малков Никита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</si>
</sst>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5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8" xfId="0" applyFill="1" applyBorder="1" applyAlignment="1">
      <alignment/>
    </xf>
    <xf numFmtId="49" fontId="8" fillId="35" borderId="13" xfId="0" applyNumberFormat="1" applyFont="1" applyFill="1" applyBorder="1" applyAlignment="1">
      <alignment horizontal="center" wrapText="1"/>
    </xf>
    <xf numFmtId="49" fontId="8" fillId="35" borderId="14" xfId="0" applyNumberFormat="1" applyFont="1" applyFill="1" applyBorder="1" applyAlignment="1">
      <alignment horizontal="center" wrapText="1"/>
    </xf>
    <xf numFmtId="49" fontId="8" fillId="35" borderId="15" xfId="0" applyNumberFormat="1" applyFont="1" applyFill="1" applyBorder="1" applyAlignment="1">
      <alignment horizontal="center" wrapText="1"/>
    </xf>
    <xf numFmtId="49" fontId="8" fillId="35" borderId="23" xfId="0" applyNumberFormat="1" applyFont="1" applyFill="1" applyBorder="1" applyAlignment="1">
      <alignment horizontal="center" wrapText="1"/>
    </xf>
    <xf numFmtId="49" fontId="8" fillId="35" borderId="24" xfId="0" applyNumberFormat="1" applyFont="1" applyFill="1" applyBorder="1" applyAlignment="1">
      <alignment horizontal="center" wrapText="1"/>
    </xf>
    <xf numFmtId="49" fontId="8" fillId="35" borderId="25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10" xfId="0" applyFont="1" applyFill="1" applyBorder="1" applyAlignment="1">
      <alignment horizontal="center" vertical="justify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justify" wrapText="1"/>
    </xf>
    <xf numFmtId="168" fontId="2" fillId="33" borderId="10" xfId="0" applyNumberFormat="1" applyFont="1" applyFill="1" applyBorder="1" applyAlignment="1">
      <alignment vertical="top" wrapText="1"/>
    </xf>
    <xf numFmtId="168" fontId="9" fillId="33" borderId="10" xfId="0" applyNumberFormat="1" applyFont="1" applyFill="1" applyBorder="1" applyAlignment="1">
      <alignment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24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47"/>
  <sheetViews>
    <sheetView tabSelected="1" zoomScale="75" zoomScaleNormal="75" zoomScalePageLayoutView="0" workbookViewId="0" topLeftCell="A4">
      <selection activeCell="V29" sqref="V29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>
      <c r="A3" s="58" t="s">
        <v>47</v>
      </c>
      <c r="B3" s="5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72" t="s">
        <v>22</v>
      </c>
      <c r="B4" s="72"/>
      <c r="C4" s="2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5" t="s">
        <v>21</v>
      </c>
      <c r="B5" s="2"/>
      <c r="C5" s="25">
        <f>COUNTA(B10:B33)</f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5" t="s">
        <v>20</v>
      </c>
      <c r="B6" s="2"/>
      <c r="C6" s="25">
        <f>COUNTIF(S10:S33,TRUE)</f>
        <v>22</v>
      </c>
      <c r="D6" s="26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8" t="s">
        <v>0</v>
      </c>
      <c r="B8" s="68" t="s">
        <v>1</v>
      </c>
      <c r="C8" s="73" t="s">
        <v>11</v>
      </c>
      <c r="D8" s="68" t="s">
        <v>2</v>
      </c>
      <c r="E8" s="68"/>
      <c r="F8" s="68" t="s">
        <v>3</v>
      </c>
      <c r="G8" s="68"/>
      <c r="H8" s="68" t="s">
        <v>4</v>
      </c>
      <c r="I8" s="68"/>
      <c r="J8" s="68" t="s">
        <v>48</v>
      </c>
      <c r="K8" s="68"/>
      <c r="L8" s="68" t="s">
        <v>8</v>
      </c>
      <c r="M8" s="68"/>
      <c r="N8" s="18" t="s">
        <v>9</v>
      </c>
      <c r="O8" s="69" t="s">
        <v>38</v>
      </c>
      <c r="Q8" s="4" t="s">
        <v>25</v>
      </c>
    </row>
    <row r="9" spans="1:19" ht="31.5">
      <c r="A9" s="68"/>
      <c r="B9" s="68"/>
      <c r="C9" s="74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7</v>
      </c>
      <c r="L9" s="17" t="s">
        <v>6</v>
      </c>
      <c r="M9" s="17" t="s">
        <v>7</v>
      </c>
      <c r="N9" s="17" t="s">
        <v>7</v>
      </c>
      <c r="O9" s="70"/>
      <c r="Q9" t="s">
        <v>24</v>
      </c>
      <c r="R9" t="s">
        <v>26</v>
      </c>
      <c r="S9" t="s">
        <v>27</v>
      </c>
    </row>
    <row r="10" spans="1:19" ht="15.75">
      <c r="A10" s="22">
        <v>1</v>
      </c>
      <c r="B10" s="62" t="s">
        <v>59</v>
      </c>
      <c r="C10" s="54" t="s">
        <v>103</v>
      </c>
      <c r="D10" s="63">
        <v>7.6</v>
      </c>
      <c r="E10" s="22">
        <f aca="true" t="shared" si="0" ref="E10:E31">IF(D10="","",IF(C10="м",(IF($C$43&lt;=D10,1,IF($D$43&lt;=D10,2,IF($E$43&lt;=D10,3,IF($F$43&lt;=D10,4,5))))),(IF(C10="ж",(IF($H$43&lt;=D10,1,IF($I$43&lt;=D10,2,IF($J$43&lt;=D10,3,IF($K$43&lt;=D10,4,5))))),"ПОЛ ?"))))</f>
        <v>1</v>
      </c>
      <c r="F10" s="5">
        <v>6.42</v>
      </c>
      <c r="G10" s="22">
        <f aca="true" t="shared" si="1" ref="G10:G31">IF(F10="","",IF(C10="м",(IF($C$47&lt;=F10,1,IF($D$47&lt;=F10,2,IF($E$47&lt;=F10,3,IF($F$47&lt;=F10,4,5))))),(IF(C10="ж",(IF($H$47&lt;=F10,1,IF($I$47&lt;=F10,2,IF($J$47&lt;=F10,3,IF($K$47&lt;=F10,4,5))))),"ПОЛ ?"))))</f>
        <v>4</v>
      </c>
      <c r="H10" s="9">
        <v>145</v>
      </c>
      <c r="I10" s="22">
        <f aca="true" t="shared" si="2" ref="I10:I31">IF(H10="","",IF(C10="м",(IF($C$44&gt;=H10,1,IF($D$44&gt;=H10,2,IF($E$44&gt;=H10,3,IF($F$44&gt;=H10,4,5))))),(IF(C10="ж",(IF($H$44&gt;=H10,1,IF($I$44&gt;=H10,2,IF($J$44&gt;=H10,3,IF($K$44&gt;=H10,4,5))))),"ПОЛ ?"))))</f>
        <v>4</v>
      </c>
      <c r="J10" s="9">
        <v>6</v>
      </c>
      <c r="K10" s="22">
        <f aca="true" t="shared" si="3" ref="K10:K31">IF(J10="","",IF(C10="м",(IF($C$46&gt;=J10,1,IF($D$46&gt;=J10,2,IF($E$46&gt;=J10,3,IF($F$46&gt;=J10,4,5))))),(IF(C10="ж",(IF($H$46&gt;=J10,1,IF($I$46&gt;=J10,2,IF($J$46&gt;=J10,3,IF($K$46&gt;=J10,4,5))))),"ПОЛ ?"))))</f>
        <v>4</v>
      </c>
      <c r="L10" s="9">
        <v>4</v>
      </c>
      <c r="M10" s="22">
        <f aca="true" t="shared" si="4" ref="M10:M31">IF(L10="","",IF(C10="м",(IF($C$45&gt;=L10,1,IF($D$45&gt;=L10,2,IF($E$45&gt;=L10,3,IF($F$45&gt;=L10,4,5))))),(IF(C10="ж",(IF($H$45&gt;=L10,1,IF($I$45&gt;=L10,2,IF($J$45&gt;=L10,3,IF($K$45&gt;=L10,4,5))))),"ПОЛ ?"))))</f>
        <v>4</v>
      </c>
      <c r="N10" s="53">
        <f aca="true" t="shared" si="5" ref="N10:N34">IF(S10,Q10,"")</f>
        <v>3.4</v>
      </c>
      <c r="O10" s="56" t="str">
        <f>IF(B10="","",IF(N10="","осв",IF(N10&lt;=1.5,"н",IF(N10&lt;=2.5,"н\с",IF(N10&lt;=3.5,"с",IF(N10&lt;=4.5,"в\с","в"))))))</f>
        <v>с</v>
      </c>
      <c r="Q10">
        <f>AVERAGE(E10,G10,I10,K10,M10)</f>
        <v>3.4</v>
      </c>
      <c r="R10" t="b">
        <f>OR(ISNUMBER(D10),ISNUMBER(F10),ISNUMBER(H10),ISNUMBER(J10),ISNUMBER(L10))</f>
        <v>1</v>
      </c>
      <c r="S10" t="b">
        <f>AND(ISNUMBER(Q10),IF(R10,TRUE,FALSE))</f>
        <v>1</v>
      </c>
    </row>
    <row r="11" spans="1:19" ht="15.75">
      <c r="A11" s="22">
        <v>2</v>
      </c>
      <c r="B11" s="62" t="s">
        <v>60</v>
      </c>
      <c r="C11" s="54" t="s">
        <v>103</v>
      </c>
      <c r="D11" s="63">
        <v>7.4</v>
      </c>
      <c r="E11" s="22">
        <f t="shared" si="0"/>
        <v>1</v>
      </c>
      <c r="F11" s="7">
        <v>6.43</v>
      </c>
      <c r="G11" s="22">
        <f t="shared" si="1"/>
        <v>4</v>
      </c>
      <c r="H11" s="9">
        <v>145</v>
      </c>
      <c r="I11" s="22">
        <f t="shared" si="2"/>
        <v>4</v>
      </c>
      <c r="J11" s="9">
        <v>5</v>
      </c>
      <c r="K11" s="22">
        <f t="shared" si="3"/>
        <v>4</v>
      </c>
      <c r="L11" s="7">
        <v>3</v>
      </c>
      <c r="M11" s="22">
        <f t="shared" si="4"/>
        <v>3</v>
      </c>
      <c r="N11" s="53">
        <f t="shared" si="5"/>
        <v>3.2</v>
      </c>
      <c r="O11" s="56" t="str">
        <f aca="true" t="shared" si="6" ref="O11:O31">IF(B11="","",IF(N11="","осв",IF(N11&lt;=1.5,"н",IF(N11&lt;=2.5,"н\с",IF(N11&lt;=3.5,"с",IF(N11&lt;=4.5,"в\с","в"))))))</f>
        <v>с</v>
      </c>
      <c r="Q11">
        <f>AVERAGE(E11,G11,I11,K11,M11)</f>
        <v>3.2</v>
      </c>
      <c r="R11" t="b">
        <f>OR(ISNUMBER(D11),ISNUMBER(F11),ISNUMBER(H11),ISNUMBER(J11),ISNUMBER(L11))</f>
        <v>1</v>
      </c>
      <c r="S11" t="b">
        <f aca="true" t="shared" si="7" ref="S11:S33">AND(ISNUMBER(Q11),IF(R11,TRUE,FALSE))</f>
        <v>1</v>
      </c>
    </row>
    <row r="12" spans="1:19" ht="15.75">
      <c r="A12" s="22">
        <v>3</v>
      </c>
      <c r="B12" s="62" t="s">
        <v>61</v>
      </c>
      <c r="C12" s="55" t="s">
        <v>103</v>
      </c>
      <c r="D12" s="64">
        <v>7.6</v>
      </c>
      <c r="E12" s="22">
        <f t="shared" si="0"/>
        <v>1</v>
      </c>
      <c r="F12" s="8">
        <v>5.29</v>
      </c>
      <c r="G12" s="22">
        <f t="shared" si="1"/>
        <v>5</v>
      </c>
      <c r="H12" s="10">
        <v>130</v>
      </c>
      <c r="I12" s="22">
        <f t="shared" si="2"/>
        <v>3</v>
      </c>
      <c r="J12" s="9">
        <v>5</v>
      </c>
      <c r="K12" s="22">
        <f t="shared" si="3"/>
        <v>4</v>
      </c>
      <c r="L12" s="8">
        <v>2</v>
      </c>
      <c r="M12" s="22">
        <f t="shared" si="4"/>
        <v>2</v>
      </c>
      <c r="N12" s="53">
        <f t="shared" si="5"/>
        <v>3</v>
      </c>
      <c r="O12" s="56" t="str">
        <f t="shared" si="6"/>
        <v>с</v>
      </c>
      <c r="Q12">
        <f aca="true" t="shared" si="8" ref="Q12:Q33">AVERAGE(E12,G12,I12,K12,M12)</f>
        <v>3</v>
      </c>
      <c r="R12" t="b">
        <f>OR(ISNUMBER(D12),ISNUMBER(F12),ISNUMBER(H12),ISNUMBER(J12),ISNUMBER(L12))</f>
        <v>1</v>
      </c>
      <c r="S12" t="b">
        <f t="shared" si="7"/>
        <v>1</v>
      </c>
    </row>
    <row r="13" spans="1:19" ht="15.75">
      <c r="A13" s="22">
        <v>4</v>
      </c>
      <c r="B13" s="62" t="s">
        <v>62</v>
      </c>
      <c r="C13" s="54" t="s">
        <v>103</v>
      </c>
      <c r="D13" s="63">
        <v>7.1</v>
      </c>
      <c r="E13" s="22">
        <f t="shared" si="0"/>
        <v>1</v>
      </c>
      <c r="F13" s="7">
        <v>6.39</v>
      </c>
      <c r="G13" s="22">
        <f t="shared" si="1"/>
        <v>4</v>
      </c>
      <c r="H13" s="9">
        <v>138</v>
      </c>
      <c r="I13" s="22">
        <f t="shared" si="2"/>
        <v>4</v>
      </c>
      <c r="J13" s="9">
        <v>14</v>
      </c>
      <c r="K13" s="22">
        <f t="shared" si="3"/>
        <v>5</v>
      </c>
      <c r="L13" s="7">
        <v>-8</v>
      </c>
      <c r="M13" s="22">
        <f t="shared" si="4"/>
        <v>1</v>
      </c>
      <c r="N13" s="53">
        <f t="shared" si="5"/>
        <v>3</v>
      </c>
      <c r="O13" s="56" t="str">
        <f t="shared" si="6"/>
        <v>с</v>
      </c>
      <c r="Q13">
        <f t="shared" si="8"/>
        <v>3</v>
      </c>
      <c r="R13" t="b">
        <f aca="true" t="shared" si="9" ref="R13:R23">OR(ISNUMBER(D13),ISNUMBER(F13),ISNUMBER(H13),ISNUMBER(J13),ISNUMBER(L13))</f>
        <v>1</v>
      </c>
      <c r="S13" t="b">
        <f t="shared" si="7"/>
        <v>1</v>
      </c>
    </row>
    <row r="14" spans="1:19" ht="15.75">
      <c r="A14" s="22">
        <v>5</v>
      </c>
      <c r="B14" s="62" t="s">
        <v>63</v>
      </c>
      <c r="C14" s="54" t="s">
        <v>103</v>
      </c>
      <c r="D14" s="63">
        <v>5.7</v>
      </c>
      <c r="E14" s="22">
        <f t="shared" si="0"/>
        <v>4</v>
      </c>
      <c r="F14" s="7">
        <v>4.53</v>
      </c>
      <c r="G14" s="22">
        <f t="shared" si="1"/>
        <v>5</v>
      </c>
      <c r="H14" s="9">
        <v>175</v>
      </c>
      <c r="I14" s="22">
        <f t="shared" si="2"/>
        <v>5</v>
      </c>
      <c r="J14" s="9">
        <v>20</v>
      </c>
      <c r="K14" s="22">
        <f t="shared" si="3"/>
        <v>5</v>
      </c>
      <c r="L14" s="7">
        <v>12</v>
      </c>
      <c r="M14" s="22">
        <f t="shared" si="4"/>
        <v>5</v>
      </c>
      <c r="N14" s="53">
        <f t="shared" si="5"/>
        <v>4.8</v>
      </c>
      <c r="O14" s="56" t="str">
        <f t="shared" si="6"/>
        <v>в</v>
      </c>
      <c r="Q14">
        <f t="shared" si="8"/>
        <v>4.8</v>
      </c>
      <c r="R14" t="b">
        <f t="shared" si="9"/>
        <v>1</v>
      </c>
      <c r="S14" t="b">
        <f t="shared" si="7"/>
        <v>1</v>
      </c>
    </row>
    <row r="15" spans="1:19" ht="15.75">
      <c r="A15" s="22">
        <v>6</v>
      </c>
      <c r="B15" s="62" t="s">
        <v>64</v>
      </c>
      <c r="C15" s="55" t="s">
        <v>102</v>
      </c>
      <c r="D15" s="64">
        <v>6.6</v>
      </c>
      <c r="E15" s="22">
        <f t="shared" si="0"/>
        <v>4</v>
      </c>
      <c r="F15" s="8">
        <v>6.33</v>
      </c>
      <c r="G15" s="22">
        <f t="shared" si="1"/>
        <v>4</v>
      </c>
      <c r="H15" s="10">
        <v>138</v>
      </c>
      <c r="I15" s="22">
        <f t="shared" si="2"/>
        <v>4</v>
      </c>
      <c r="J15" s="9">
        <v>13</v>
      </c>
      <c r="K15" s="22">
        <f t="shared" si="3"/>
        <v>5</v>
      </c>
      <c r="L15" s="8">
        <v>11</v>
      </c>
      <c r="M15" s="22">
        <f t="shared" si="4"/>
        <v>5</v>
      </c>
      <c r="N15" s="53">
        <f t="shared" si="5"/>
        <v>4.4</v>
      </c>
      <c r="O15" s="56" t="str">
        <f t="shared" si="6"/>
        <v>в\с</v>
      </c>
      <c r="Q15">
        <f t="shared" si="8"/>
        <v>4.4</v>
      </c>
      <c r="R15" t="b">
        <f t="shared" si="9"/>
        <v>1</v>
      </c>
      <c r="S15" t="b">
        <f t="shared" si="7"/>
        <v>1</v>
      </c>
    </row>
    <row r="16" spans="1:19" ht="15.75">
      <c r="A16" s="22">
        <v>7</v>
      </c>
      <c r="B16" s="62" t="s">
        <v>65</v>
      </c>
      <c r="C16" s="55" t="s">
        <v>103</v>
      </c>
      <c r="D16" s="64">
        <v>6.5</v>
      </c>
      <c r="E16" s="22">
        <f t="shared" si="0"/>
        <v>4</v>
      </c>
      <c r="F16" s="6">
        <v>6.3</v>
      </c>
      <c r="G16" s="22">
        <f t="shared" si="1"/>
        <v>4</v>
      </c>
      <c r="H16" s="10">
        <v>120</v>
      </c>
      <c r="I16" s="22">
        <f t="shared" si="2"/>
        <v>2</v>
      </c>
      <c r="J16" s="8">
        <v>10</v>
      </c>
      <c r="K16" s="22">
        <f t="shared" si="3"/>
        <v>5</v>
      </c>
      <c r="L16" s="8">
        <v>1</v>
      </c>
      <c r="M16" s="22">
        <f t="shared" si="4"/>
        <v>1</v>
      </c>
      <c r="N16" s="53">
        <f t="shared" si="5"/>
        <v>3.2</v>
      </c>
      <c r="O16" s="56" t="str">
        <f t="shared" si="6"/>
        <v>с</v>
      </c>
      <c r="Q16">
        <f t="shared" si="8"/>
        <v>3.2</v>
      </c>
      <c r="R16" t="b">
        <f t="shared" si="9"/>
        <v>1</v>
      </c>
      <c r="S16" t="b">
        <f t="shared" si="7"/>
        <v>1</v>
      </c>
    </row>
    <row r="17" spans="1:19" ht="15.75">
      <c r="A17" s="22">
        <v>8</v>
      </c>
      <c r="B17" s="62" t="s">
        <v>66</v>
      </c>
      <c r="C17" s="55" t="s">
        <v>102</v>
      </c>
      <c r="D17" s="64">
        <v>6.8</v>
      </c>
      <c r="E17" s="22">
        <f t="shared" si="0"/>
        <v>4</v>
      </c>
      <c r="F17" s="8">
        <v>4.56</v>
      </c>
      <c r="G17" s="22">
        <f t="shared" si="1"/>
        <v>5</v>
      </c>
      <c r="H17" s="10">
        <v>150</v>
      </c>
      <c r="I17" s="22">
        <f t="shared" si="2"/>
        <v>4</v>
      </c>
      <c r="J17" s="8">
        <v>7</v>
      </c>
      <c r="K17" s="22">
        <f t="shared" si="3"/>
        <v>5</v>
      </c>
      <c r="L17" s="8">
        <v>8</v>
      </c>
      <c r="M17" s="22">
        <f t="shared" si="4"/>
        <v>4</v>
      </c>
      <c r="N17" s="53">
        <f t="shared" si="5"/>
        <v>4.4</v>
      </c>
      <c r="O17" s="56" t="str">
        <f t="shared" si="6"/>
        <v>в\с</v>
      </c>
      <c r="Q17">
        <f t="shared" si="8"/>
        <v>4.4</v>
      </c>
      <c r="R17" t="b">
        <f t="shared" si="9"/>
        <v>1</v>
      </c>
      <c r="S17" t="b">
        <f t="shared" si="7"/>
        <v>1</v>
      </c>
    </row>
    <row r="18" spans="1:19" ht="15.75">
      <c r="A18" s="22">
        <v>9</v>
      </c>
      <c r="B18" s="62" t="s">
        <v>67</v>
      </c>
      <c r="C18" s="55" t="s">
        <v>102</v>
      </c>
      <c r="D18" s="64">
        <v>6.9</v>
      </c>
      <c r="E18" s="22">
        <f t="shared" si="0"/>
        <v>3</v>
      </c>
      <c r="F18" s="8">
        <v>7</v>
      </c>
      <c r="G18" s="22">
        <f t="shared" si="1"/>
        <v>4</v>
      </c>
      <c r="H18" s="10">
        <v>140</v>
      </c>
      <c r="I18" s="22">
        <f t="shared" si="2"/>
        <v>4</v>
      </c>
      <c r="J18" s="8">
        <v>3</v>
      </c>
      <c r="K18" s="22">
        <f t="shared" si="3"/>
        <v>3</v>
      </c>
      <c r="L18" s="8">
        <v>10</v>
      </c>
      <c r="M18" s="22">
        <f t="shared" si="4"/>
        <v>5</v>
      </c>
      <c r="N18" s="53">
        <f t="shared" si="5"/>
        <v>3.8</v>
      </c>
      <c r="O18" s="56" t="str">
        <f t="shared" si="6"/>
        <v>в\с</v>
      </c>
      <c r="Q18">
        <f t="shared" si="8"/>
        <v>3.8</v>
      </c>
      <c r="R18" t="b">
        <f t="shared" si="9"/>
        <v>1</v>
      </c>
      <c r="S18" t="b">
        <f t="shared" si="7"/>
        <v>1</v>
      </c>
    </row>
    <row r="19" spans="1:19" ht="15.75">
      <c r="A19" s="22">
        <v>10</v>
      </c>
      <c r="B19" s="62" t="s">
        <v>68</v>
      </c>
      <c r="C19" s="55" t="s">
        <v>102</v>
      </c>
      <c r="D19" s="64">
        <v>7.5</v>
      </c>
      <c r="E19" s="22">
        <f t="shared" si="0"/>
        <v>1</v>
      </c>
      <c r="F19" s="8">
        <v>5.47</v>
      </c>
      <c r="G19" s="22">
        <f t="shared" si="1"/>
        <v>5</v>
      </c>
      <c r="H19" s="10">
        <v>138</v>
      </c>
      <c r="I19" s="22">
        <f t="shared" si="2"/>
        <v>4</v>
      </c>
      <c r="J19" s="8">
        <v>2</v>
      </c>
      <c r="K19" s="22">
        <f t="shared" si="3"/>
        <v>2</v>
      </c>
      <c r="L19" s="8">
        <v>-3</v>
      </c>
      <c r="M19" s="22">
        <f t="shared" si="4"/>
        <v>1</v>
      </c>
      <c r="N19" s="53">
        <f t="shared" si="5"/>
        <v>2.6</v>
      </c>
      <c r="O19" s="56" t="str">
        <f t="shared" si="6"/>
        <v>с</v>
      </c>
      <c r="Q19">
        <f t="shared" si="8"/>
        <v>2.6</v>
      </c>
      <c r="R19" t="b">
        <f t="shared" si="9"/>
        <v>1</v>
      </c>
      <c r="S19" t="b">
        <f t="shared" si="7"/>
        <v>1</v>
      </c>
    </row>
    <row r="20" spans="1:19" ht="15.75">
      <c r="A20" s="22">
        <v>11</v>
      </c>
      <c r="B20" s="62" t="s">
        <v>69</v>
      </c>
      <c r="C20" s="55" t="s">
        <v>102</v>
      </c>
      <c r="D20" s="64">
        <v>6.5</v>
      </c>
      <c r="E20" s="22">
        <f t="shared" si="0"/>
        <v>4</v>
      </c>
      <c r="F20" s="8">
        <v>4.49</v>
      </c>
      <c r="G20" s="22">
        <f t="shared" si="1"/>
        <v>5</v>
      </c>
      <c r="H20" s="10">
        <v>150</v>
      </c>
      <c r="I20" s="22">
        <f t="shared" si="2"/>
        <v>4</v>
      </c>
      <c r="J20" s="8">
        <v>9</v>
      </c>
      <c r="K20" s="22">
        <f t="shared" si="3"/>
        <v>5</v>
      </c>
      <c r="L20" s="8">
        <v>14</v>
      </c>
      <c r="M20" s="22">
        <f t="shared" si="4"/>
        <v>5</v>
      </c>
      <c r="N20" s="53">
        <f t="shared" si="5"/>
        <v>4.6</v>
      </c>
      <c r="O20" s="56" t="str">
        <f t="shared" si="6"/>
        <v>в</v>
      </c>
      <c r="Q20">
        <f t="shared" si="8"/>
        <v>4.6</v>
      </c>
      <c r="R20" t="b">
        <f t="shared" si="9"/>
        <v>1</v>
      </c>
      <c r="S20" t="b">
        <f t="shared" si="7"/>
        <v>1</v>
      </c>
    </row>
    <row r="21" spans="1:19" ht="15.75">
      <c r="A21" s="22">
        <v>12</v>
      </c>
      <c r="B21" s="62" t="s">
        <v>104</v>
      </c>
      <c r="C21" s="55" t="s">
        <v>103</v>
      </c>
      <c r="D21" s="64">
        <v>7</v>
      </c>
      <c r="E21" s="22">
        <f t="shared" si="0"/>
        <v>1</v>
      </c>
      <c r="F21" s="8">
        <v>6.27</v>
      </c>
      <c r="G21" s="22">
        <f t="shared" si="1"/>
        <v>4</v>
      </c>
      <c r="H21" s="10">
        <v>155</v>
      </c>
      <c r="I21" s="22">
        <f t="shared" si="2"/>
        <v>5</v>
      </c>
      <c r="J21" s="8">
        <v>8</v>
      </c>
      <c r="K21" s="22">
        <f t="shared" si="3"/>
        <v>5</v>
      </c>
      <c r="L21" s="8">
        <v>7</v>
      </c>
      <c r="M21" s="22">
        <f t="shared" si="4"/>
        <v>5</v>
      </c>
      <c r="N21" s="53">
        <f t="shared" si="5"/>
        <v>4</v>
      </c>
      <c r="O21" s="56" t="str">
        <f t="shared" si="6"/>
        <v>в\с</v>
      </c>
      <c r="Q21">
        <f t="shared" si="8"/>
        <v>4</v>
      </c>
      <c r="R21" t="b">
        <f t="shared" si="9"/>
        <v>1</v>
      </c>
      <c r="S21" t="b">
        <f>AND(ISNUMBER(Q21),IF(R21,TRUE,FALSE))</f>
        <v>1</v>
      </c>
    </row>
    <row r="22" spans="1:19" ht="15.75">
      <c r="A22" s="22">
        <v>13</v>
      </c>
      <c r="B22" s="62" t="s">
        <v>70</v>
      </c>
      <c r="C22" s="55" t="s">
        <v>102</v>
      </c>
      <c r="D22" s="64">
        <v>6.5</v>
      </c>
      <c r="E22" s="22">
        <f t="shared" si="0"/>
        <v>4</v>
      </c>
      <c r="F22" s="8">
        <v>5.33</v>
      </c>
      <c r="G22" s="22">
        <f t="shared" si="1"/>
        <v>5</v>
      </c>
      <c r="H22" s="10">
        <v>144</v>
      </c>
      <c r="I22" s="22">
        <f t="shared" si="2"/>
        <v>4</v>
      </c>
      <c r="J22" s="8">
        <v>12</v>
      </c>
      <c r="K22" s="22">
        <f t="shared" si="3"/>
        <v>5</v>
      </c>
      <c r="L22" s="8">
        <v>14</v>
      </c>
      <c r="M22" s="22">
        <f t="shared" si="4"/>
        <v>5</v>
      </c>
      <c r="N22" s="53">
        <f t="shared" si="5"/>
        <v>4.6</v>
      </c>
      <c r="O22" s="56" t="str">
        <f t="shared" si="6"/>
        <v>в</v>
      </c>
      <c r="Q22">
        <f t="shared" si="8"/>
        <v>4.6</v>
      </c>
      <c r="R22" t="b">
        <f t="shared" si="9"/>
        <v>1</v>
      </c>
      <c r="S22" t="b">
        <f t="shared" si="7"/>
        <v>1</v>
      </c>
    </row>
    <row r="23" spans="1:19" ht="15.75">
      <c r="A23" s="22">
        <v>14</v>
      </c>
      <c r="B23" s="62" t="s">
        <v>71</v>
      </c>
      <c r="C23" s="55" t="s">
        <v>102</v>
      </c>
      <c r="D23" s="64">
        <v>6.7</v>
      </c>
      <c r="E23" s="22">
        <f t="shared" si="0"/>
        <v>4</v>
      </c>
      <c r="F23" s="8">
        <v>6.35</v>
      </c>
      <c r="G23" s="22">
        <f t="shared" si="1"/>
        <v>4</v>
      </c>
      <c r="H23" s="10">
        <v>125</v>
      </c>
      <c r="I23" s="22">
        <f t="shared" si="2"/>
        <v>3</v>
      </c>
      <c r="J23" s="8">
        <v>4</v>
      </c>
      <c r="K23" s="22">
        <f t="shared" si="3"/>
        <v>4</v>
      </c>
      <c r="L23" s="8">
        <v>5</v>
      </c>
      <c r="M23" s="22">
        <f t="shared" si="4"/>
        <v>3</v>
      </c>
      <c r="N23" s="53">
        <f t="shared" si="5"/>
        <v>3.6</v>
      </c>
      <c r="O23" s="56" t="str">
        <f t="shared" si="6"/>
        <v>в\с</v>
      </c>
      <c r="Q23">
        <f t="shared" si="8"/>
        <v>3.6</v>
      </c>
      <c r="R23" t="b">
        <f t="shared" si="9"/>
        <v>1</v>
      </c>
      <c r="S23" t="b">
        <f t="shared" si="7"/>
        <v>1</v>
      </c>
    </row>
    <row r="24" spans="1:19" ht="15.75">
      <c r="A24" s="22">
        <v>15</v>
      </c>
      <c r="B24" s="62" t="s">
        <v>72</v>
      </c>
      <c r="C24" s="55" t="s">
        <v>103</v>
      </c>
      <c r="D24" s="64">
        <v>6.2</v>
      </c>
      <c r="E24" s="22">
        <f t="shared" si="0"/>
        <v>4</v>
      </c>
      <c r="F24" s="8">
        <v>5.29</v>
      </c>
      <c r="G24" s="22">
        <f t="shared" si="1"/>
        <v>5</v>
      </c>
      <c r="H24" s="10">
        <v>110</v>
      </c>
      <c r="I24" s="22">
        <f t="shared" si="2"/>
        <v>1</v>
      </c>
      <c r="J24" s="8">
        <v>7</v>
      </c>
      <c r="K24" s="22">
        <f t="shared" si="3"/>
        <v>5</v>
      </c>
      <c r="L24" s="8">
        <v>11</v>
      </c>
      <c r="M24" s="22">
        <f t="shared" si="4"/>
        <v>5</v>
      </c>
      <c r="N24" s="53">
        <f t="shared" si="5"/>
        <v>4</v>
      </c>
      <c r="O24" s="56" t="str">
        <f t="shared" si="6"/>
        <v>в\с</v>
      </c>
      <c r="Q24">
        <f t="shared" si="8"/>
        <v>4</v>
      </c>
      <c r="R24" t="b">
        <f>OR(ISNUMBER(D24),ISNUMBER(F24),ISNUMBER(H24),ISNUMBER(J24),ISNUMBER(L24))</f>
        <v>1</v>
      </c>
      <c r="S24" t="b">
        <f t="shared" si="7"/>
        <v>1</v>
      </c>
    </row>
    <row r="25" spans="1:19" ht="15.75">
      <c r="A25" s="22">
        <v>16</v>
      </c>
      <c r="B25" s="62" t="s">
        <v>73</v>
      </c>
      <c r="C25" s="55" t="s">
        <v>103</v>
      </c>
      <c r="D25" s="64">
        <v>6.2</v>
      </c>
      <c r="E25" s="22">
        <f t="shared" si="0"/>
        <v>4</v>
      </c>
      <c r="F25" s="8">
        <v>6.07</v>
      </c>
      <c r="G25" s="22">
        <f t="shared" si="1"/>
        <v>5</v>
      </c>
      <c r="H25" s="10">
        <v>160</v>
      </c>
      <c r="I25" s="22">
        <f t="shared" si="2"/>
        <v>5</v>
      </c>
      <c r="J25" s="8">
        <v>6</v>
      </c>
      <c r="K25" s="22">
        <f t="shared" si="3"/>
        <v>4</v>
      </c>
      <c r="L25" s="8">
        <v>2</v>
      </c>
      <c r="M25" s="22">
        <f t="shared" si="4"/>
        <v>2</v>
      </c>
      <c r="N25" s="53">
        <f t="shared" si="5"/>
        <v>4</v>
      </c>
      <c r="O25" s="56" t="str">
        <f t="shared" si="6"/>
        <v>в\с</v>
      </c>
      <c r="Q25">
        <f t="shared" si="8"/>
        <v>4</v>
      </c>
      <c r="R25" t="b">
        <f aca="true" t="shared" si="10" ref="R25:R33">OR(ISNUMBER(D25),ISNUMBER(F25),ISNUMBER(H25),ISNUMBER(J25),ISNUMBER(L25))</f>
        <v>1</v>
      </c>
      <c r="S25" t="b">
        <f t="shared" si="7"/>
        <v>1</v>
      </c>
    </row>
    <row r="26" spans="1:19" ht="15.75">
      <c r="A26" s="22">
        <v>17</v>
      </c>
      <c r="B26" s="62" t="s">
        <v>74</v>
      </c>
      <c r="C26" s="55" t="s">
        <v>102</v>
      </c>
      <c r="D26" s="64">
        <v>11.7</v>
      </c>
      <c r="E26" s="22">
        <f t="shared" si="0"/>
        <v>1</v>
      </c>
      <c r="F26" s="8">
        <v>5.6</v>
      </c>
      <c r="G26" s="22">
        <f t="shared" si="1"/>
        <v>5</v>
      </c>
      <c r="H26" s="10">
        <v>160</v>
      </c>
      <c r="I26" s="22">
        <f t="shared" si="2"/>
        <v>5</v>
      </c>
      <c r="J26" s="8">
        <v>5</v>
      </c>
      <c r="K26" s="22">
        <f t="shared" si="3"/>
        <v>4</v>
      </c>
      <c r="L26" s="8">
        <v>13</v>
      </c>
      <c r="M26" s="22">
        <f t="shared" si="4"/>
        <v>5</v>
      </c>
      <c r="N26" s="53">
        <f t="shared" si="5"/>
        <v>4</v>
      </c>
      <c r="O26" s="56" t="str">
        <f t="shared" si="6"/>
        <v>в\с</v>
      </c>
      <c r="Q26">
        <f t="shared" si="8"/>
        <v>4</v>
      </c>
      <c r="R26" t="b">
        <f t="shared" si="10"/>
        <v>1</v>
      </c>
      <c r="S26" t="b">
        <f t="shared" si="7"/>
        <v>1</v>
      </c>
    </row>
    <row r="27" spans="1:19" ht="15.75">
      <c r="A27" s="22">
        <v>18</v>
      </c>
      <c r="B27" s="62" t="s">
        <v>75</v>
      </c>
      <c r="C27" s="55" t="s">
        <v>102</v>
      </c>
      <c r="D27" s="64">
        <v>7.4</v>
      </c>
      <c r="E27" s="22">
        <f t="shared" si="0"/>
        <v>1</v>
      </c>
      <c r="F27" s="8">
        <v>6.14</v>
      </c>
      <c r="G27" s="22">
        <f t="shared" si="1"/>
        <v>5</v>
      </c>
      <c r="H27" s="10">
        <v>130</v>
      </c>
      <c r="I27" s="22">
        <f t="shared" si="2"/>
        <v>3</v>
      </c>
      <c r="J27" s="8">
        <v>8</v>
      </c>
      <c r="K27" s="22">
        <f t="shared" si="3"/>
        <v>5</v>
      </c>
      <c r="L27" s="8">
        <v>14</v>
      </c>
      <c r="M27" s="22">
        <f t="shared" si="4"/>
        <v>5</v>
      </c>
      <c r="N27" s="53">
        <f t="shared" si="5"/>
        <v>3.8</v>
      </c>
      <c r="O27" s="56" t="str">
        <f t="shared" si="6"/>
        <v>в\с</v>
      </c>
      <c r="Q27">
        <f t="shared" si="8"/>
        <v>3.8</v>
      </c>
      <c r="R27" t="b">
        <f t="shared" si="10"/>
        <v>1</v>
      </c>
      <c r="S27" t="b">
        <f t="shared" si="7"/>
        <v>1</v>
      </c>
    </row>
    <row r="28" spans="1:19" ht="15.75">
      <c r="A28" s="22">
        <v>19</v>
      </c>
      <c r="B28" s="62" t="s">
        <v>76</v>
      </c>
      <c r="C28" s="55" t="s">
        <v>102</v>
      </c>
      <c r="D28" s="64">
        <v>6.7</v>
      </c>
      <c r="E28" s="22">
        <f t="shared" si="0"/>
        <v>4</v>
      </c>
      <c r="F28" s="8">
        <v>6.1</v>
      </c>
      <c r="G28" s="22">
        <f t="shared" si="1"/>
        <v>5</v>
      </c>
      <c r="H28" s="10">
        <v>130</v>
      </c>
      <c r="I28" s="22">
        <f t="shared" si="2"/>
        <v>3</v>
      </c>
      <c r="J28" s="8">
        <v>9</v>
      </c>
      <c r="K28" s="22">
        <f t="shared" si="3"/>
        <v>5</v>
      </c>
      <c r="L28" s="8">
        <v>16</v>
      </c>
      <c r="M28" s="22">
        <f t="shared" si="4"/>
        <v>5</v>
      </c>
      <c r="N28" s="53">
        <f t="shared" si="5"/>
        <v>4.4</v>
      </c>
      <c r="O28" s="56" t="str">
        <f t="shared" si="6"/>
        <v>в\с</v>
      </c>
      <c r="Q28">
        <f t="shared" si="8"/>
        <v>4.4</v>
      </c>
      <c r="R28" t="b">
        <f t="shared" si="10"/>
        <v>1</v>
      </c>
      <c r="S28" t="b">
        <f t="shared" si="7"/>
        <v>1</v>
      </c>
    </row>
    <row r="29" spans="1:19" ht="15.75">
      <c r="A29" s="22">
        <v>20</v>
      </c>
      <c r="B29" s="62" t="s">
        <v>77</v>
      </c>
      <c r="C29" s="55" t="s">
        <v>102</v>
      </c>
      <c r="D29" s="64">
        <v>6.1</v>
      </c>
      <c r="E29" s="22">
        <f t="shared" si="0"/>
        <v>4</v>
      </c>
      <c r="F29" s="8">
        <v>5.29</v>
      </c>
      <c r="G29" s="22">
        <f t="shared" si="1"/>
        <v>5</v>
      </c>
      <c r="H29" s="10">
        <v>125</v>
      </c>
      <c r="I29" s="22">
        <f t="shared" si="2"/>
        <v>3</v>
      </c>
      <c r="J29" s="8">
        <v>7</v>
      </c>
      <c r="K29" s="22">
        <f t="shared" si="3"/>
        <v>5</v>
      </c>
      <c r="L29" s="8">
        <v>6</v>
      </c>
      <c r="M29" s="22">
        <f t="shared" si="4"/>
        <v>3</v>
      </c>
      <c r="N29" s="53">
        <f t="shared" si="5"/>
        <v>4</v>
      </c>
      <c r="O29" s="56" t="str">
        <f t="shared" si="6"/>
        <v>в\с</v>
      </c>
      <c r="Q29">
        <f t="shared" si="8"/>
        <v>4</v>
      </c>
      <c r="R29" t="b">
        <f t="shared" si="10"/>
        <v>1</v>
      </c>
      <c r="S29" t="b">
        <f t="shared" si="7"/>
        <v>1</v>
      </c>
    </row>
    <row r="30" spans="1:19" ht="15.75">
      <c r="A30" s="22">
        <v>21</v>
      </c>
      <c r="B30" s="62" t="s">
        <v>78</v>
      </c>
      <c r="C30" s="55" t="s">
        <v>103</v>
      </c>
      <c r="D30" s="64">
        <v>6.6</v>
      </c>
      <c r="E30" s="22">
        <f t="shared" si="0"/>
        <v>4</v>
      </c>
      <c r="F30" s="8">
        <v>4.57</v>
      </c>
      <c r="G30" s="22">
        <f t="shared" si="1"/>
        <v>5</v>
      </c>
      <c r="H30" s="10">
        <v>150</v>
      </c>
      <c r="I30" s="22">
        <f t="shared" si="2"/>
        <v>4</v>
      </c>
      <c r="J30" s="8">
        <v>10</v>
      </c>
      <c r="K30" s="22">
        <f t="shared" si="3"/>
        <v>5</v>
      </c>
      <c r="L30" s="8">
        <v>9</v>
      </c>
      <c r="M30" s="22">
        <f t="shared" si="4"/>
        <v>5</v>
      </c>
      <c r="N30" s="53">
        <f t="shared" si="5"/>
        <v>4.6</v>
      </c>
      <c r="O30" s="56" t="str">
        <f t="shared" si="6"/>
        <v>в</v>
      </c>
      <c r="Q30">
        <f t="shared" si="8"/>
        <v>4.6</v>
      </c>
      <c r="R30" t="b">
        <f t="shared" si="10"/>
        <v>1</v>
      </c>
      <c r="S30" t="b">
        <f t="shared" si="7"/>
        <v>1</v>
      </c>
    </row>
    <row r="31" spans="1:19" ht="15.75">
      <c r="A31" s="22">
        <v>22</v>
      </c>
      <c r="B31" s="62" t="s">
        <v>79</v>
      </c>
      <c r="C31" s="55" t="s">
        <v>102</v>
      </c>
      <c r="D31" s="64">
        <v>6.2</v>
      </c>
      <c r="E31" s="22">
        <f t="shared" si="0"/>
        <v>4</v>
      </c>
      <c r="F31" s="8">
        <v>5.28</v>
      </c>
      <c r="G31" s="22">
        <f t="shared" si="1"/>
        <v>5</v>
      </c>
      <c r="H31" s="10">
        <v>152</v>
      </c>
      <c r="I31" s="22">
        <f t="shared" si="2"/>
        <v>5</v>
      </c>
      <c r="J31" s="8">
        <v>13</v>
      </c>
      <c r="K31" s="22">
        <f t="shared" si="3"/>
        <v>5</v>
      </c>
      <c r="L31" s="8">
        <v>16</v>
      </c>
      <c r="M31" s="22">
        <f t="shared" si="4"/>
        <v>5</v>
      </c>
      <c r="N31" s="53">
        <f t="shared" si="5"/>
        <v>4.8</v>
      </c>
      <c r="O31" s="56" t="str">
        <f t="shared" si="6"/>
        <v>в</v>
      </c>
      <c r="Q31">
        <f t="shared" si="8"/>
        <v>4.8</v>
      </c>
      <c r="R31" t="b">
        <f t="shared" si="10"/>
        <v>1</v>
      </c>
      <c r="S31" t="b">
        <f t="shared" si="7"/>
        <v>1</v>
      </c>
    </row>
    <row r="32" spans="1:19" ht="15.75">
      <c r="A32" s="22"/>
      <c r="B32" s="62"/>
      <c r="C32" s="55"/>
      <c r="D32" s="64"/>
      <c r="E32" s="22"/>
      <c r="F32" s="8"/>
      <c r="G32" s="22"/>
      <c r="H32" s="10"/>
      <c r="I32" s="22"/>
      <c r="J32" s="8"/>
      <c r="K32" s="22"/>
      <c r="L32" s="8"/>
      <c r="M32" s="22"/>
      <c r="N32" s="53"/>
      <c r="O32" s="56"/>
      <c r="Q32" t="e">
        <f t="shared" si="8"/>
        <v>#DIV/0!</v>
      </c>
      <c r="R32" t="b">
        <f t="shared" si="10"/>
        <v>0</v>
      </c>
      <c r="S32" t="b">
        <f t="shared" si="7"/>
        <v>0</v>
      </c>
    </row>
    <row r="33" spans="1:19" ht="15.75">
      <c r="A33" s="22"/>
      <c r="B33" s="62"/>
      <c r="C33" s="55"/>
      <c r="D33" s="64"/>
      <c r="E33" s="22"/>
      <c r="F33" s="8"/>
      <c r="G33" s="22"/>
      <c r="H33" s="10"/>
      <c r="I33" s="22"/>
      <c r="J33" s="8"/>
      <c r="K33" s="22"/>
      <c r="L33" s="8"/>
      <c r="M33" s="22"/>
      <c r="N33" s="53"/>
      <c r="O33" s="56"/>
      <c r="Q33" t="e">
        <f t="shared" si="8"/>
        <v>#DIV/0!</v>
      </c>
      <c r="R33" t="b">
        <f t="shared" si="10"/>
        <v>0</v>
      </c>
      <c r="S33" t="b">
        <f t="shared" si="7"/>
        <v>0</v>
      </c>
    </row>
    <row r="34" spans="1:19" s="3" customFormat="1" ht="15.75">
      <c r="A34" s="20"/>
      <c r="B34" s="18" t="s">
        <v>10</v>
      </c>
      <c r="C34" s="21"/>
      <c r="D34" s="19"/>
      <c r="E34" s="19">
        <f>IF(ISERR(AVERAGE(E10:E33)),"",AVERAGE(E10:E33))</f>
        <v>2.8636363636363638</v>
      </c>
      <c r="F34" s="19"/>
      <c r="G34" s="19">
        <f>IF(ISERR(AVERAGE(G10:G33)),"",AVERAGE(G10:G33))</f>
        <v>4.636363636363637</v>
      </c>
      <c r="H34" s="19"/>
      <c r="I34" s="19">
        <f>IF(ISERR(AVERAGE(I10:I33)),"",AVERAGE(I10:I33))</f>
        <v>3.772727272727273</v>
      </c>
      <c r="J34" s="19"/>
      <c r="K34" s="19">
        <f>IF(ISERR(AVERAGE(K10:K33)),"",AVERAGE(K10:K33))</f>
        <v>4.5</v>
      </c>
      <c r="L34" s="19"/>
      <c r="M34" s="19">
        <f>IF(ISERR(AVERAGE(M10:M33)),"",AVERAGE(M10:M33))</f>
        <v>3.8181818181818183</v>
      </c>
      <c r="N34" s="53">
        <f t="shared" si="5"/>
        <v>3.918181818181819</v>
      </c>
      <c r="O34" s="56"/>
      <c r="Q34" s="3">
        <f>AVERAGE(E34,G34,I34,K34,M34)</f>
        <v>3.918181818181819</v>
      </c>
      <c r="S34" s="3" t="b">
        <f>ISNUMBER(Q34)</f>
        <v>1</v>
      </c>
    </row>
    <row r="36" spans="2:8" ht="15.75">
      <c r="B36" s="57" t="s">
        <v>38</v>
      </c>
      <c r="C36" s="57" t="s">
        <v>39</v>
      </c>
      <c r="D36" s="57" t="s">
        <v>40</v>
      </c>
      <c r="E36" s="57" t="s">
        <v>41</v>
      </c>
      <c r="F36" s="57" t="s">
        <v>42</v>
      </c>
      <c r="G36" s="57" t="s">
        <v>43</v>
      </c>
      <c r="H36" s="57" t="s">
        <v>44</v>
      </c>
    </row>
    <row r="37" spans="2:8" ht="15.75">
      <c r="B37" s="57" t="s">
        <v>45</v>
      </c>
      <c r="C37" s="57">
        <f>COUNTIF($O$10:$O$33,"осв")</f>
        <v>0</v>
      </c>
      <c r="D37" s="57">
        <f>COUNTIF($O$10:$O$33,"н")</f>
        <v>0</v>
      </c>
      <c r="E37" s="57">
        <f>COUNTIF($O$10:$O$33,"н\с")</f>
        <v>0</v>
      </c>
      <c r="F37" s="57">
        <f>COUNTIF($O$10:$O$33,"с")</f>
        <v>6</v>
      </c>
      <c r="G37" s="57">
        <f>COUNTIF($O$10:$O$33,"в\с")</f>
        <v>11</v>
      </c>
      <c r="H37" s="57">
        <f>COUNTIF($O$10:$O$33,"в")</f>
        <v>5</v>
      </c>
    </row>
    <row r="40" ht="13.5" thickBot="1"/>
    <row r="41" spans="2:12" ht="15.75">
      <c r="B41" s="32" t="s">
        <v>12</v>
      </c>
      <c r="C41" s="65" t="s">
        <v>18</v>
      </c>
      <c r="D41" s="66"/>
      <c r="E41" s="66"/>
      <c r="F41" s="66"/>
      <c r="G41" s="67"/>
      <c r="H41" s="65" t="s">
        <v>19</v>
      </c>
      <c r="I41" s="66"/>
      <c r="J41" s="66"/>
      <c r="K41" s="66"/>
      <c r="L41" s="67"/>
    </row>
    <row r="42" spans="2:13" ht="39.75" thickBot="1">
      <c r="B42" s="39"/>
      <c r="C42" s="40" t="s">
        <v>28</v>
      </c>
      <c r="D42" s="41" t="s">
        <v>29</v>
      </c>
      <c r="E42" s="41" t="s">
        <v>30</v>
      </c>
      <c r="F42" s="41" t="s">
        <v>31</v>
      </c>
      <c r="G42" s="42" t="s">
        <v>32</v>
      </c>
      <c r="H42" s="40" t="s">
        <v>28</v>
      </c>
      <c r="I42" s="41" t="s">
        <v>29</v>
      </c>
      <c r="J42" s="41" t="s">
        <v>30</v>
      </c>
      <c r="K42" s="41" t="s">
        <v>31</v>
      </c>
      <c r="L42" s="42" t="s">
        <v>32</v>
      </c>
      <c r="M42" s="4"/>
    </row>
    <row r="43" spans="2:12" ht="15">
      <c r="B43" s="35" t="s">
        <v>13</v>
      </c>
      <c r="C43" s="36">
        <v>6.9</v>
      </c>
      <c r="D43" s="37">
        <v>6.8</v>
      </c>
      <c r="E43" s="37">
        <v>6.7</v>
      </c>
      <c r="F43" s="37">
        <v>5.7</v>
      </c>
      <c r="G43" s="38">
        <v>5.1</v>
      </c>
      <c r="H43" s="36">
        <v>7.1</v>
      </c>
      <c r="I43" s="37">
        <v>7</v>
      </c>
      <c r="J43" s="37">
        <v>6.9</v>
      </c>
      <c r="K43" s="37">
        <v>6</v>
      </c>
      <c r="L43" s="38">
        <v>5.3</v>
      </c>
    </row>
    <row r="44" spans="2:12" ht="15">
      <c r="B44" s="33" t="s">
        <v>14</v>
      </c>
      <c r="C44" s="27">
        <v>115</v>
      </c>
      <c r="D44" s="14">
        <v>120</v>
      </c>
      <c r="E44" s="14">
        <v>130</v>
      </c>
      <c r="F44" s="14">
        <v>150</v>
      </c>
      <c r="G44" s="28">
        <v>170</v>
      </c>
      <c r="H44" s="27">
        <v>100</v>
      </c>
      <c r="I44" s="14">
        <v>110</v>
      </c>
      <c r="J44" s="14">
        <v>135</v>
      </c>
      <c r="K44" s="14">
        <v>150</v>
      </c>
      <c r="L44" s="28">
        <v>160</v>
      </c>
    </row>
    <row r="45" spans="2:12" ht="15">
      <c r="B45" s="33" t="s">
        <v>15</v>
      </c>
      <c r="C45" s="27">
        <v>1</v>
      </c>
      <c r="D45" s="14">
        <v>2</v>
      </c>
      <c r="E45" s="14">
        <v>3</v>
      </c>
      <c r="F45" s="14">
        <v>5</v>
      </c>
      <c r="G45" s="28">
        <v>7.5</v>
      </c>
      <c r="H45" s="27">
        <v>2</v>
      </c>
      <c r="I45" s="14">
        <v>3</v>
      </c>
      <c r="J45" s="14">
        <v>6</v>
      </c>
      <c r="K45" s="14">
        <v>9</v>
      </c>
      <c r="L45" s="28">
        <v>13</v>
      </c>
    </row>
    <row r="46" spans="2:12" ht="15">
      <c r="B46" s="33" t="s">
        <v>48</v>
      </c>
      <c r="C46" s="27">
        <v>1</v>
      </c>
      <c r="D46" s="14">
        <v>3</v>
      </c>
      <c r="E46" s="14">
        <v>4</v>
      </c>
      <c r="F46" s="14">
        <v>6</v>
      </c>
      <c r="G46" s="28">
        <v>10</v>
      </c>
      <c r="H46" s="27">
        <v>1</v>
      </c>
      <c r="I46" s="14">
        <v>2</v>
      </c>
      <c r="J46" s="14">
        <v>3</v>
      </c>
      <c r="K46" s="14">
        <v>5</v>
      </c>
      <c r="L46" s="28">
        <v>8</v>
      </c>
    </row>
    <row r="47" spans="2:12" ht="15.75" thickBot="1">
      <c r="B47" s="34" t="s">
        <v>17</v>
      </c>
      <c r="C47" s="29">
        <v>8.17</v>
      </c>
      <c r="D47" s="30">
        <v>8.16</v>
      </c>
      <c r="E47" s="30">
        <v>8.15</v>
      </c>
      <c r="F47" s="30">
        <v>6.15</v>
      </c>
      <c r="G47" s="31">
        <v>5.16</v>
      </c>
      <c r="H47" s="29">
        <v>8.42</v>
      </c>
      <c r="I47" s="30">
        <v>8.41</v>
      </c>
      <c r="J47" s="30">
        <v>8.4</v>
      </c>
      <c r="K47" s="30">
        <v>6.2</v>
      </c>
      <c r="L47" s="31">
        <v>5.4</v>
      </c>
    </row>
  </sheetData>
  <sheetProtection/>
  <protectedRanges>
    <protectedRange sqref="A3" name="Школа"/>
    <protectedRange sqref="C4" name="класс"/>
    <protectedRange sqref="C43:L47" name="нормативы"/>
    <protectedRange sqref="L10:L33" name="кросс 1000"/>
    <protectedRange sqref="H10:H33" name="прыжок"/>
    <protectedRange sqref="F10:F33" name="наклон"/>
    <protectedRange sqref="D10:D33" name="бег 30"/>
    <protectedRange sqref="B32:C33" name="Фамилии"/>
    <protectedRange sqref="J10:J33" name="подтягивание"/>
    <protectedRange sqref="B10:B31" name="Фамилии_2"/>
    <protectedRange sqref="C10:C31" name="Фамилии_1"/>
  </protectedRanges>
  <mergeCells count="14">
    <mergeCell ref="O8:O9"/>
    <mergeCell ref="A1:N1"/>
    <mergeCell ref="A2:N2"/>
    <mergeCell ref="A4:B4"/>
    <mergeCell ref="A8:A9"/>
    <mergeCell ref="C8:C9"/>
    <mergeCell ref="D8:E8"/>
    <mergeCell ref="F8:G8"/>
    <mergeCell ref="C41:G41"/>
    <mergeCell ref="H41:L41"/>
    <mergeCell ref="L8:M8"/>
    <mergeCell ref="B8:B9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46"/>
  <sheetViews>
    <sheetView zoomScale="70" zoomScaleNormal="70" zoomScalePageLayoutView="0" workbookViewId="0" topLeftCell="A13">
      <selection activeCell="L31" sqref="L31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>
      <c r="A3" s="60" t="str">
        <f>'А1'!A3</f>
        <v>СОШ №12</v>
      </c>
      <c r="B3" s="6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72" t="s">
        <v>22</v>
      </c>
      <c r="B4" s="72"/>
      <c r="C4" s="24" t="s">
        <v>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5" t="s">
        <v>21</v>
      </c>
      <c r="B5" s="2"/>
      <c r="C5" s="25">
        <f>COUNTA(B10:B32)</f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5" t="s">
        <v>20</v>
      </c>
      <c r="B6" s="2"/>
      <c r="C6" s="25">
        <f>COUNTIF(S10:S32,TRUE)</f>
        <v>22</v>
      </c>
      <c r="D6" s="26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8" t="s">
        <v>0</v>
      </c>
      <c r="B8" s="68" t="s">
        <v>1</v>
      </c>
      <c r="C8" s="73" t="s">
        <v>11</v>
      </c>
      <c r="D8" s="68" t="s">
        <v>2</v>
      </c>
      <c r="E8" s="68"/>
      <c r="F8" s="68" t="s">
        <v>3</v>
      </c>
      <c r="G8" s="68"/>
      <c r="H8" s="68" t="s">
        <v>4</v>
      </c>
      <c r="I8" s="68"/>
      <c r="J8" s="68" t="s">
        <v>48</v>
      </c>
      <c r="K8" s="68"/>
      <c r="L8" s="68" t="s">
        <v>8</v>
      </c>
      <c r="M8" s="68"/>
      <c r="N8" s="18" t="s">
        <v>9</v>
      </c>
      <c r="O8" s="69" t="s">
        <v>38</v>
      </c>
      <c r="Q8" s="4" t="s">
        <v>25</v>
      </c>
    </row>
    <row r="9" spans="1:19" ht="31.5">
      <c r="A9" s="68"/>
      <c r="B9" s="68"/>
      <c r="C9" s="74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7</v>
      </c>
      <c r="L9" s="17" t="s">
        <v>6</v>
      </c>
      <c r="M9" s="17" t="s">
        <v>7</v>
      </c>
      <c r="N9" s="17" t="s">
        <v>7</v>
      </c>
      <c r="O9" s="70"/>
      <c r="Q9" t="s">
        <v>24</v>
      </c>
      <c r="R9" t="s">
        <v>26</v>
      </c>
      <c r="S9" t="s">
        <v>27</v>
      </c>
    </row>
    <row r="10" spans="1:19" ht="15.75">
      <c r="A10" s="22">
        <v>1</v>
      </c>
      <c r="B10" s="62" t="s">
        <v>80</v>
      </c>
      <c r="C10" s="12" t="s">
        <v>102</v>
      </c>
      <c r="D10" s="63">
        <v>6.1</v>
      </c>
      <c r="E10" s="22">
        <f aca="true" t="shared" si="0" ref="E10:E31">IF(D10="","",IF(C10="м",(IF($C$42&lt;=D10,1,IF($D$42&lt;=D10,2,IF($E$42&lt;=D10,3,IF($F$42&lt;=D10,4,5))))),(IF(C10="ж",(IF($H$42&lt;=D10,1,IF($I$42&lt;=D10,2,IF($J$42&lt;=D10,3,IF($K$42&lt;=D10,4,5))))),"ПОЛ ?"))))</f>
        <v>4</v>
      </c>
      <c r="F10" s="5">
        <v>5.12</v>
      </c>
      <c r="G10" s="22">
        <f aca="true" t="shared" si="1" ref="G10:G31">IF(F10="","",IF(C10="м",(IF($C$46&lt;=F10,1,IF($D$46&lt;=F10,2,IF($E$46&lt;=F10,3,IF($F$46&lt;=F10,4,5))))),(IF(C10="ж",(IF($H$46&lt;=F10,1,IF($I$46&lt;=F10,2,IF($J$46&lt;=F10,3,IF($K$46&lt;=F10,4,5))))),"ПОЛ ?"))))</f>
        <v>5</v>
      </c>
      <c r="H10" s="9">
        <v>120</v>
      </c>
      <c r="I10" s="22">
        <f aca="true" t="shared" si="2" ref="I10:I31">IF(H10="","",IF(C10="м",(IF($C$43&gt;=H10,1,IF($D$43&gt;=H10,2,IF($E$43&gt;=H10,3,IF($F$43&gt;=H10,4,5))))),(IF(C10="ж",(IF($H$43&gt;=H10,1,IF($I$43&gt;=H10,2,IF($J$43&gt;=H10,3,IF($K$43&gt;=H10,4,5))))),"ПОЛ ?"))))</f>
        <v>3</v>
      </c>
      <c r="J10" s="9">
        <v>12</v>
      </c>
      <c r="K10" s="22">
        <f aca="true" t="shared" si="3" ref="K10:K31">IF(J10="","",IF(C10="м",(IF($C$45&gt;=J10,1,IF($D$45&gt;=J10,2,IF($E$45&gt;=J10,3,IF($F$45&gt;=J10,4,5))))),(IF(C10="ж",(IF($H$45&gt;=J10,1,IF($I$45&gt;=J10,2,IF($J$45&gt;=J10,3,IF($K$45&gt;=J10,4,5))))),"ПОЛ ?"))))</f>
        <v>5</v>
      </c>
      <c r="L10" s="9">
        <v>12</v>
      </c>
      <c r="M10" s="22">
        <f aca="true" t="shared" si="4" ref="M10:M31">IF(L10="","",IF(C10="м",(IF($C$44&gt;=L10,1,IF($D$44&gt;=L10,2,IF($E$44&gt;=L10,3,IF($F$44&gt;=L10,4,5))))),(IF(C10="ж",(IF($H$44&gt;=L10,1,IF($I$44&gt;=L10,2,IF($J$44&gt;=L10,3,IF($K$44&gt;=L10,4,5))))),"ПОЛ ?"))))</f>
        <v>5</v>
      </c>
      <c r="N10" s="53">
        <f aca="true" t="shared" si="5" ref="N10:N33">IF(S10,Q10,"")</f>
        <v>4.4</v>
      </c>
      <c r="O10" s="56" t="str">
        <f>IF(B10="","",IF(N10="","осв",IF(N10&lt;=1.5,"н",IF(N10&lt;=2.5,"н\с",IF(N10&lt;=3.5,"с",IF(N10&lt;=4.5,"в\с","в"))))))</f>
        <v>в\с</v>
      </c>
      <c r="Q10">
        <f aca="true" t="shared" si="6" ref="Q10:Q33">AVERAGE(E10,G10,I10,K10,M10)</f>
        <v>4.4</v>
      </c>
      <c r="R10" t="b">
        <f aca="true" t="shared" si="7" ref="R10:R32">OR(ISNUMBER(D10),ISNUMBER(F10),ISNUMBER(H10),ISNUMBER(J10),ISNUMBER(L10))</f>
        <v>1</v>
      </c>
      <c r="S10" t="b">
        <f aca="true" t="shared" si="8" ref="S10:S32">AND(ISNUMBER(Q10),IF(R10,TRUE,FALSE))</f>
        <v>1</v>
      </c>
    </row>
    <row r="11" spans="1:19" ht="15.75">
      <c r="A11" s="22">
        <v>2</v>
      </c>
      <c r="B11" s="62" t="s">
        <v>81</v>
      </c>
      <c r="C11" s="12" t="s">
        <v>103</v>
      </c>
      <c r="D11" s="63">
        <v>5.6</v>
      </c>
      <c r="E11" s="22">
        <f t="shared" si="0"/>
        <v>5</v>
      </c>
      <c r="F11" s="7">
        <v>4.45</v>
      </c>
      <c r="G11" s="22">
        <f t="shared" si="1"/>
        <v>5</v>
      </c>
      <c r="H11" s="9">
        <v>130</v>
      </c>
      <c r="I11" s="22">
        <f t="shared" si="2"/>
        <v>3</v>
      </c>
      <c r="J11" s="9">
        <v>20</v>
      </c>
      <c r="K11" s="22">
        <f t="shared" si="3"/>
        <v>5</v>
      </c>
      <c r="L11" s="7">
        <v>10</v>
      </c>
      <c r="M11" s="22">
        <f t="shared" si="4"/>
        <v>5</v>
      </c>
      <c r="N11" s="53">
        <f t="shared" si="5"/>
        <v>4.6</v>
      </c>
      <c r="O11" s="56" t="str">
        <f aca="true" t="shared" si="9" ref="O11:O31">IF(B11="","",IF(N11="","осв",IF(N11&lt;=1.5,"н",IF(N11&lt;=2.5,"н\с",IF(N11&lt;=3.5,"с",IF(N11&lt;=4.5,"в\с","в"))))))</f>
        <v>в</v>
      </c>
      <c r="Q11">
        <f t="shared" si="6"/>
        <v>4.6</v>
      </c>
      <c r="R11" t="b">
        <f t="shared" si="7"/>
        <v>1</v>
      </c>
      <c r="S11" t="b">
        <f t="shared" si="8"/>
        <v>1</v>
      </c>
    </row>
    <row r="12" spans="1:19" ht="15.75">
      <c r="A12" s="22">
        <v>3</v>
      </c>
      <c r="B12" s="62" t="s">
        <v>82</v>
      </c>
      <c r="C12" s="13" t="s">
        <v>103</v>
      </c>
      <c r="D12" s="64" t="s">
        <v>51</v>
      </c>
      <c r="E12" s="22"/>
      <c r="F12" s="8" t="s">
        <v>51</v>
      </c>
      <c r="G12" s="22"/>
      <c r="H12" s="10">
        <v>130</v>
      </c>
      <c r="I12" s="22">
        <f t="shared" si="2"/>
        <v>3</v>
      </c>
      <c r="J12" s="9">
        <v>10</v>
      </c>
      <c r="K12" s="22">
        <f t="shared" si="3"/>
        <v>5</v>
      </c>
      <c r="L12" s="8">
        <v>2</v>
      </c>
      <c r="M12" s="22">
        <f t="shared" si="4"/>
        <v>2</v>
      </c>
      <c r="N12" s="53">
        <f t="shared" si="5"/>
        <v>3.3333333333333335</v>
      </c>
      <c r="O12" s="56" t="str">
        <f t="shared" si="9"/>
        <v>с</v>
      </c>
      <c r="Q12">
        <f t="shared" si="6"/>
        <v>3.3333333333333335</v>
      </c>
      <c r="R12" t="b">
        <f t="shared" si="7"/>
        <v>1</v>
      </c>
      <c r="S12" t="b">
        <f t="shared" si="8"/>
        <v>1</v>
      </c>
    </row>
    <row r="13" spans="1:19" ht="15.75">
      <c r="A13" s="22">
        <v>4</v>
      </c>
      <c r="B13" s="62" t="s">
        <v>83</v>
      </c>
      <c r="C13" s="12" t="s">
        <v>102</v>
      </c>
      <c r="D13" s="63">
        <v>6.2</v>
      </c>
      <c r="E13" s="22">
        <f t="shared" si="0"/>
        <v>4</v>
      </c>
      <c r="F13" s="7">
        <v>5.2</v>
      </c>
      <c r="G13" s="22">
        <f t="shared" si="1"/>
        <v>5</v>
      </c>
      <c r="H13" s="9">
        <v>155</v>
      </c>
      <c r="I13" s="22">
        <f t="shared" si="2"/>
        <v>5</v>
      </c>
      <c r="J13" s="9">
        <v>7</v>
      </c>
      <c r="K13" s="22">
        <f t="shared" si="3"/>
        <v>5</v>
      </c>
      <c r="L13" s="7">
        <v>6</v>
      </c>
      <c r="M13" s="22">
        <f t="shared" si="4"/>
        <v>3</v>
      </c>
      <c r="N13" s="53">
        <f t="shared" si="5"/>
        <v>4.4</v>
      </c>
      <c r="O13" s="56" t="str">
        <f t="shared" si="9"/>
        <v>в\с</v>
      </c>
      <c r="Q13">
        <f t="shared" si="6"/>
        <v>4.4</v>
      </c>
      <c r="R13" t="b">
        <f t="shared" si="7"/>
        <v>1</v>
      </c>
      <c r="S13" t="b">
        <f t="shared" si="8"/>
        <v>1</v>
      </c>
    </row>
    <row r="14" spans="1:19" ht="15.75">
      <c r="A14" s="22">
        <v>5</v>
      </c>
      <c r="B14" s="62" t="s">
        <v>84</v>
      </c>
      <c r="C14" s="12" t="s">
        <v>103</v>
      </c>
      <c r="D14" s="63">
        <v>6.6</v>
      </c>
      <c r="E14" s="22">
        <f t="shared" si="0"/>
        <v>4</v>
      </c>
      <c r="F14" s="7">
        <v>6.58</v>
      </c>
      <c r="G14" s="22">
        <f t="shared" si="1"/>
        <v>4</v>
      </c>
      <c r="H14" s="9">
        <v>145</v>
      </c>
      <c r="I14" s="22">
        <f t="shared" si="2"/>
        <v>4</v>
      </c>
      <c r="J14" s="9">
        <v>8</v>
      </c>
      <c r="K14" s="22">
        <f t="shared" si="3"/>
        <v>5</v>
      </c>
      <c r="L14" s="7">
        <v>-1</v>
      </c>
      <c r="M14" s="22">
        <f t="shared" si="4"/>
        <v>1</v>
      </c>
      <c r="N14" s="53">
        <f t="shared" si="5"/>
        <v>3.6</v>
      </c>
      <c r="O14" s="56" t="str">
        <f t="shared" si="9"/>
        <v>в\с</v>
      </c>
      <c r="Q14">
        <f t="shared" si="6"/>
        <v>3.6</v>
      </c>
      <c r="R14" t="b">
        <f t="shared" si="7"/>
        <v>1</v>
      </c>
      <c r="S14" t="b">
        <f t="shared" si="8"/>
        <v>1</v>
      </c>
    </row>
    <row r="15" spans="1:19" ht="15.75">
      <c r="A15" s="22">
        <v>6</v>
      </c>
      <c r="B15" s="62" t="s">
        <v>85</v>
      </c>
      <c r="C15" s="13" t="s">
        <v>102</v>
      </c>
      <c r="D15" s="64">
        <v>7</v>
      </c>
      <c r="E15" s="22">
        <f t="shared" si="0"/>
        <v>2</v>
      </c>
      <c r="F15" s="8">
        <v>7.4</v>
      </c>
      <c r="G15" s="22">
        <f t="shared" si="1"/>
        <v>4</v>
      </c>
      <c r="H15" s="10">
        <v>148</v>
      </c>
      <c r="I15" s="22">
        <f t="shared" si="2"/>
        <v>4</v>
      </c>
      <c r="J15" s="9">
        <v>2</v>
      </c>
      <c r="K15" s="22">
        <f t="shared" si="3"/>
        <v>2</v>
      </c>
      <c r="L15" s="8">
        <v>6</v>
      </c>
      <c r="M15" s="22">
        <f t="shared" si="4"/>
        <v>3</v>
      </c>
      <c r="N15" s="53">
        <f t="shared" si="5"/>
        <v>3</v>
      </c>
      <c r="O15" s="56" t="str">
        <f t="shared" si="9"/>
        <v>с</v>
      </c>
      <c r="Q15">
        <f t="shared" si="6"/>
        <v>3</v>
      </c>
      <c r="R15" t="b">
        <f t="shared" si="7"/>
        <v>1</v>
      </c>
      <c r="S15" t="b">
        <f t="shared" si="8"/>
        <v>1</v>
      </c>
    </row>
    <row r="16" spans="1:19" ht="15.75">
      <c r="A16" s="22">
        <v>7</v>
      </c>
      <c r="B16" s="62" t="s">
        <v>86</v>
      </c>
      <c r="C16" s="13" t="s">
        <v>103</v>
      </c>
      <c r="D16" s="64">
        <v>6</v>
      </c>
      <c r="E16" s="22">
        <f t="shared" si="0"/>
        <v>4</v>
      </c>
      <c r="F16" s="6">
        <v>5.36</v>
      </c>
      <c r="G16" s="22">
        <f t="shared" si="1"/>
        <v>5</v>
      </c>
      <c r="H16" s="10">
        <v>175</v>
      </c>
      <c r="I16" s="22">
        <f t="shared" si="2"/>
        <v>5</v>
      </c>
      <c r="J16" s="8">
        <v>12</v>
      </c>
      <c r="K16" s="22">
        <f t="shared" si="3"/>
        <v>5</v>
      </c>
      <c r="L16" s="8">
        <v>9</v>
      </c>
      <c r="M16" s="22">
        <f t="shared" si="4"/>
        <v>5</v>
      </c>
      <c r="N16" s="53">
        <f t="shared" si="5"/>
        <v>4.8</v>
      </c>
      <c r="O16" s="56" t="str">
        <f t="shared" si="9"/>
        <v>в</v>
      </c>
      <c r="Q16">
        <f t="shared" si="6"/>
        <v>4.8</v>
      </c>
      <c r="R16" t="b">
        <f t="shared" si="7"/>
        <v>1</v>
      </c>
      <c r="S16" t="b">
        <f t="shared" si="8"/>
        <v>1</v>
      </c>
    </row>
    <row r="17" spans="1:19" ht="15.75">
      <c r="A17" s="22">
        <v>8</v>
      </c>
      <c r="B17" s="62" t="s">
        <v>87</v>
      </c>
      <c r="C17" s="13" t="s">
        <v>102</v>
      </c>
      <c r="D17" s="64">
        <v>6.2</v>
      </c>
      <c r="E17" s="22">
        <f t="shared" si="0"/>
        <v>4</v>
      </c>
      <c r="F17" s="8">
        <v>5.12</v>
      </c>
      <c r="G17" s="22">
        <f t="shared" si="1"/>
        <v>5</v>
      </c>
      <c r="H17" s="10">
        <v>100</v>
      </c>
      <c r="I17" s="22">
        <f t="shared" si="2"/>
        <v>1</v>
      </c>
      <c r="J17" s="8">
        <v>11</v>
      </c>
      <c r="K17" s="22">
        <f t="shared" si="3"/>
        <v>5</v>
      </c>
      <c r="L17" s="8">
        <v>1</v>
      </c>
      <c r="M17" s="22">
        <f t="shared" si="4"/>
        <v>1</v>
      </c>
      <c r="N17" s="53">
        <f t="shared" si="5"/>
        <v>3.2</v>
      </c>
      <c r="O17" s="56" t="str">
        <f t="shared" si="9"/>
        <v>с</v>
      </c>
      <c r="Q17">
        <f t="shared" si="6"/>
        <v>3.2</v>
      </c>
      <c r="R17" t="b">
        <f t="shared" si="7"/>
        <v>1</v>
      </c>
      <c r="S17" t="b">
        <f t="shared" si="8"/>
        <v>1</v>
      </c>
    </row>
    <row r="18" spans="1:19" ht="15.75">
      <c r="A18" s="22">
        <v>9</v>
      </c>
      <c r="B18" s="62" t="s">
        <v>88</v>
      </c>
      <c r="C18" s="13" t="s">
        <v>102</v>
      </c>
      <c r="D18" s="64">
        <v>7.9</v>
      </c>
      <c r="E18" s="22">
        <f t="shared" si="0"/>
        <v>1</v>
      </c>
      <c r="F18" s="8">
        <v>7.33</v>
      </c>
      <c r="G18" s="22">
        <f t="shared" si="1"/>
        <v>4</v>
      </c>
      <c r="H18" s="10">
        <v>165</v>
      </c>
      <c r="I18" s="22">
        <f t="shared" si="2"/>
        <v>5</v>
      </c>
      <c r="J18" s="8">
        <v>0</v>
      </c>
      <c r="K18" s="22">
        <f t="shared" si="3"/>
        <v>1</v>
      </c>
      <c r="L18" s="8">
        <v>2</v>
      </c>
      <c r="M18" s="22">
        <f t="shared" si="4"/>
        <v>1</v>
      </c>
      <c r="N18" s="53">
        <f t="shared" si="5"/>
        <v>2.4</v>
      </c>
      <c r="O18" s="56" t="str">
        <f t="shared" si="9"/>
        <v>н\с</v>
      </c>
      <c r="Q18">
        <f t="shared" si="6"/>
        <v>2.4</v>
      </c>
      <c r="R18" t="b">
        <f t="shared" si="7"/>
        <v>1</v>
      </c>
      <c r="S18" t="b">
        <f t="shared" si="8"/>
        <v>1</v>
      </c>
    </row>
    <row r="19" spans="1:19" ht="15.75">
      <c r="A19" s="22">
        <v>10</v>
      </c>
      <c r="B19" s="62" t="s">
        <v>89</v>
      </c>
      <c r="C19" s="13" t="s">
        <v>102</v>
      </c>
      <c r="D19" s="64">
        <v>6.6</v>
      </c>
      <c r="E19" s="22">
        <f t="shared" si="0"/>
        <v>4</v>
      </c>
      <c r="F19" s="8">
        <v>7.01</v>
      </c>
      <c r="G19" s="22">
        <f t="shared" si="1"/>
        <v>4</v>
      </c>
      <c r="H19" s="10">
        <v>110</v>
      </c>
      <c r="I19" s="22">
        <f t="shared" si="2"/>
        <v>2</v>
      </c>
      <c r="J19" s="8">
        <v>12</v>
      </c>
      <c r="K19" s="22">
        <f t="shared" si="3"/>
        <v>5</v>
      </c>
      <c r="L19" s="8">
        <v>2</v>
      </c>
      <c r="M19" s="22">
        <f t="shared" si="4"/>
        <v>1</v>
      </c>
      <c r="N19" s="53">
        <f t="shared" si="5"/>
        <v>3.2</v>
      </c>
      <c r="O19" s="56" t="str">
        <f t="shared" si="9"/>
        <v>с</v>
      </c>
      <c r="Q19">
        <f t="shared" si="6"/>
        <v>3.2</v>
      </c>
      <c r="R19" t="b">
        <f t="shared" si="7"/>
        <v>1</v>
      </c>
      <c r="S19" t="b">
        <f t="shared" si="8"/>
        <v>1</v>
      </c>
    </row>
    <row r="20" spans="1:19" ht="15.75">
      <c r="A20" s="22">
        <v>11</v>
      </c>
      <c r="B20" s="62" t="s">
        <v>90</v>
      </c>
      <c r="C20" s="13" t="s">
        <v>102</v>
      </c>
      <c r="D20" s="64">
        <v>6.5</v>
      </c>
      <c r="E20" s="22">
        <f t="shared" si="0"/>
        <v>4</v>
      </c>
      <c r="F20" s="8">
        <v>5.12</v>
      </c>
      <c r="G20" s="22">
        <f t="shared" si="1"/>
        <v>5</v>
      </c>
      <c r="H20" s="10">
        <v>130</v>
      </c>
      <c r="I20" s="22">
        <f t="shared" si="2"/>
        <v>3</v>
      </c>
      <c r="J20" s="8">
        <v>15</v>
      </c>
      <c r="K20" s="22">
        <f t="shared" si="3"/>
        <v>5</v>
      </c>
      <c r="L20" s="8">
        <v>3</v>
      </c>
      <c r="M20" s="22">
        <f t="shared" si="4"/>
        <v>2</v>
      </c>
      <c r="N20" s="53">
        <f t="shared" si="5"/>
        <v>3.8</v>
      </c>
      <c r="O20" s="56" t="str">
        <f t="shared" si="9"/>
        <v>в\с</v>
      </c>
      <c r="Q20">
        <f t="shared" si="6"/>
        <v>3.8</v>
      </c>
      <c r="R20" t="b">
        <f t="shared" si="7"/>
        <v>1</v>
      </c>
      <c r="S20" t="b">
        <f t="shared" si="8"/>
        <v>1</v>
      </c>
    </row>
    <row r="21" spans="1:19" ht="15.75">
      <c r="A21" s="22">
        <v>12</v>
      </c>
      <c r="B21" s="62" t="s">
        <v>91</v>
      </c>
      <c r="C21" s="13" t="s">
        <v>103</v>
      </c>
      <c r="D21" s="64">
        <v>7.2</v>
      </c>
      <c r="E21" s="22">
        <f t="shared" si="0"/>
        <v>1</v>
      </c>
      <c r="F21" s="8">
        <v>9</v>
      </c>
      <c r="G21" s="22">
        <f t="shared" si="1"/>
        <v>1</v>
      </c>
      <c r="H21" s="10">
        <v>150</v>
      </c>
      <c r="I21" s="22">
        <f t="shared" si="2"/>
        <v>4</v>
      </c>
      <c r="J21" s="8">
        <v>10</v>
      </c>
      <c r="K21" s="22">
        <f t="shared" si="3"/>
        <v>5</v>
      </c>
      <c r="L21" s="8">
        <v>1</v>
      </c>
      <c r="M21" s="22">
        <f t="shared" si="4"/>
        <v>1</v>
      </c>
      <c r="N21" s="53">
        <f t="shared" si="5"/>
        <v>2.4</v>
      </c>
      <c r="O21" s="56" t="str">
        <f t="shared" si="9"/>
        <v>н\с</v>
      </c>
      <c r="Q21">
        <f t="shared" si="6"/>
        <v>2.4</v>
      </c>
      <c r="R21" t="b">
        <f t="shared" si="7"/>
        <v>1</v>
      </c>
      <c r="S21" t="b">
        <f t="shared" si="8"/>
        <v>1</v>
      </c>
    </row>
    <row r="22" spans="1:19" ht="15.75">
      <c r="A22" s="22">
        <v>13</v>
      </c>
      <c r="B22" s="62" t="s">
        <v>92</v>
      </c>
      <c r="C22" s="13" t="s">
        <v>102</v>
      </c>
      <c r="D22" s="64">
        <v>7.1</v>
      </c>
      <c r="E22" s="22">
        <f t="shared" si="0"/>
        <v>1</v>
      </c>
      <c r="F22" s="8">
        <v>7.31</v>
      </c>
      <c r="G22" s="22">
        <f t="shared" si="1"/>
        <v>4</v>
      </c>
      <c r="H22" s="10">
        <v>125</v>
      </c>
      <c r="I22" s="22">
        <f t="shared" si="2"/>
        <v>3</v>
      </c>
      <c r="J22" s="8">
        <v>14</v>
      </c>
      <c r="K22" s="22">
        <f t="shared" si="3"/>
        <v>5</v>
      </c>
      <c r="L22" s="8">
        <v>4</v>
      </c>
      <c r="M22" s="22">
        <f t="shared" si="4"/>
        <v>3</v>
      </c>
      <c r="N22" s="53">
        <f t="shared" si="5"/>
        <v>3.2</v>
      </c>
      <c r="O22" s="56" t="str">
        <f t="shared" si="9"/>
        <v>с</v>
      </c>
      <c r="Q22">
        <f t="shared" si="6"/>
        <v>3.2</v>
      </c>
      <c r="R22" t="b">
        <f t="shared" si="7"/>
        <v>1</v>
      </c>
      <c r="S22" t="b">
        <f t="shared" si="8"/>
        <v>1</v>
      </c>
    </row>
    <row r="23" spans="1:19" ht="15.75">
      <c r="A23" s="22">
        <v>14</v>
      </c>
      <c r="B23" s="62" t="s">
        <v>93</v>
      </c>
      <c r="C23" s="13" t="s">
        <v>50</v>
      </c>
      <c r="D23" s="64">
        <v>6.2</v>
      </c>
      <c r="E23" s="22">
        <f t="shared" si="0"/>
        <v>4</v>
      </c>
      <c r="F23" s="8">
        <v>5.54</v>
      </c>
      <c r="G23" s="22">
        <f t="shared" si="1"/>
        <v>5</v>
      </c>
      <c r="H23" s="10">
        <v>120</v>
      </c>
      <c r="I23" s="22">
        <f t="shared" si="2"/>
        <v>2</v>
      </c>
      <c r="J23" s="8">
        <v>12</v>
      </c>
      <c r="K23" s="22">
        <f t="shared" si="3"/>
        <v>5</v>
      </c>
      <c r="L23" s="8">
        <v>3</v>
      </c>
      <c r="M23" s="22">
        <f t="shared" si="4"/>
        <v>3</v>
      </c>
      <c r="N23" s="53">
        <f t="shared" si="5"/>
        <v>3.8</v>
      </c>
      <c r="O23" s="56" t="str">
        <f t="shared" si="9"/>
        <v>в\с</v>
      </c>
      <c r="Q23">
        <f t="shared" si="6"/>
        <v>3.8</v>
      </c>
      <c r="R23" t="b">
        <f t="shared" si="7"/>
        <v>1</v>
      </c>
      <c r="S23" t="b">
        <f t="shared" si="8"/>
        <v>1</v>
      </c>
    </row>
    <row r="24" spans="1:19" ht="15.75">
      <c r="A24" s="22">
        <v>15</v>
      </c>
      <c r="B24" s="62" t="s">
        <v>94</v>
      </c>
      <c r="C24" s="13" t="s">
        <v>103</v>
      </c>
      <c r="D24" s="64">
        <v>6.1</v>
      </c>
      <c r="E24" s="22">
        <f t="shared" si="0"/>
        <v>4</v>
      </c>
      <c r="F24" s="8">
        <v>5.1</v>
      </c>
      <c r="G24" s="22">
        <f t="shared" si="1"/>
        <v>5</v>
      </c>
      <c r="H24" s="10">
        <v>135</v>
      </c>
      <c r="I24" s="22">
        <f t="shared" si="2"/>
        <v>4</v>
      </c>
      <c r="J24" s="8">
        <v>9</v>
      </c>
      <c r="K24" s="22">
        <f t="shared" si="3"/>
        <v>5</v>
      </c>
      <c r="L24" s="8">
        <v>10</v>
      </c>
      <c r="M24" s="22">
        <f t="shared" si="4"/>
        <v>5</v>
      </c>
      <c r="N24" s="53">
        <f t="shared" si="5"/>
        <v>4.6</v>
      </c>
      <c r="O24" s="56" t="str">
        <f t="shared" si="9"/>
        <v>в</v>
      </c>
      <c r="Q24">
        <f t="shared" si="6"/>
        <v>4.6</v>
      </c>
      <c r="R24" t="b">
        <f t="shared" si="7"/>
        <v>1</v>
      </c>
      <c r="S24" t="b">
        <f t="shared" si="8"/>
        <v>1</v>
      </c>
    </row>
    <row r="25" spans="1:19" ht="15.75">
      <c r="A25" s="22">
        <v>16</v>
      </c>
      <c r="B25" s="62" t="s">
        <v>95</v>
      </c>
      <c r="C25" s="13" t="s">
        <v>102</v>
      </c>
      <c r="D25" s="64">
        <v>6.3</v>
      </c>
      <c r="E25" s="22">
        <f t="shared" si="0"/>
        <v>4</v>
      </c>
      <c r="F25" s="8">
        <v>5.24</v>
      </c>
      <c r="G25" s="22">
        <f t="shared" si="1"/>
        <v>5</v>
      </c>
      <c r="H25" s="10">
        <v>140</v>
      </c>
      <c r="I25" s="22">
        <f t="shared" si="2"/>
        <v>4</v>
      </c>
      <c r="J25" s="8">
        <v>10</v>
      </c>
      <c r="K25" s="22">
        <f t="shared" si="3"/>
        <v>5</v>
      </c>
      <c r="L25" s="8">
        <v>6</v>
      </c>
      <c r="M25" s="22">
        <f t="shared" si="4"/>
        <v>3</v>
      </c>
      <c r="N25" s="53">
        <f t="shared" si="5"/>
        <v>4.2</v>
      </c>
      <c r="O25" s="56" t="str">
        <f t="shared" si="9"/>
        <v>в\с</v>
      </c>
      <c r="Q25">
        <f t="shared" si="6"/>
        <v>4.2</v>
      </c>
      <c r="R25" t="b">
        <f t="shared" si="7"/>
        <v>1</v>
      </c>
      <c r="S25" t="b">
        <f t="shared" si="8"/>
        <v>1</v>
      </c>
    </row>
    <row r="26" spans="1:19" ht="15.75">
      <c r="A26" s="22">
        <v>17</v>
      </c>
      <c r="B26" s="62" t="s">
        <v>96</v>
      </c>
      <c r="C26" s="13" t="s">
        <v>103</v>
      </c>
      <c r="D26" s="64">
        <v>6.1</v>
      </c>
      <c r="E26" s="22">
        <f t="shared" si="0"/>
        <v>4</v>
      </c>
      <c r="F26" s="8">
        <v>7.14</v>
      </c>
      <c r="G26" s="22">
        <f t="shared" si="1"/>
        <v>4</v>
      </c>
      <c r="H26" s="10">
        <v>148</v>
      </c>
      <c r="I26" s="22">
        <f t="shared" si="2"/>
        <v>4</v>
      </c>
      <c r="J26" s="8">
        <v>12</v>
      </c>
      <c r="K26" s="22">
        <f t="shared" si="3"/>
        <v>5</v>
      </c>
      <c r="L26" s="8">
        <v>5</v>
      </c>
      <c r="M26" s="22">
        <f t="shared" si="4"/>
        <v>4</v>
      </c>
      <c r="N26" s="53">
        <f t="shared" si="5"/>
        <v>4.2</v>
      </c>
      <c r="O26" s="56" t="str">
        <f t="shared" si="9"/>
        <v>в\с</v>
      </c>
      <c r="Q26">
        <f t="shared" si="6"/>
        <v>4.2</v>
      </c>
      <c r="R26" t="b">
        <f t="shared" si="7"/>
        <v>1</v>
      </c>
      <c r="S26" t="b">
        <f t="shared" si="8"/>
        <v>1</v>
      </c>
    </row>
    <row r="27" spans="1:19" ht="15.75">
      <c r="A27" s="22">
        <v>18</v>
      </c>
      <c r="B27" s="62" t="s">
        <v>97</v>
      </c>
      <c r="C27" s="13" t="s">
        <v>102</v>
      </c>
      <c r="D27" s="64">
        <v>6.7</v>
      </c>
      <c r="E27" s="22">
        <f t="shared" si="0"/>
        <v>4</v>
      </c>
      <c r="F27" s="8">
        <v>6.01</v>
      </c>
      <c r="G27" s="22">
        <f t="shared" si="1"/>
        <v>5</v>
      </c>
      <c r="H27" s="10">
        <v>150</v>
      </c>
      <c r="I27" s="22">
        <f t="shared" si="2"/>
        <v>4</v>
      </c>
      <c r="J27" s="8">
        <v>0</v>
      </c>
      <c r="K27" s="22">
        <f t="shared" si="3"/>
        <v>1</v>
      </c>
      <c r="L27" s="8">
        <v>6</v>
      </c>
      <c r="M27" s="22">
        <f t="shared" si="4"/>
        <v>3</v>
      </c>
      <c r="N27" s="53">
        <f t="shared" si="5"/>
        <v>3.4</v>
      </c>
      <c r="O27" s="56" t="str">
        <f t="shared" si="9"/>
        <v>с</v>
      </c>
      <c r="Q27">
        <f t="shared" si="6"/>
        <v>3.4</v>
      </c>
      <c r="R27" t="b">
        <f t="shared" si="7"/>
        <v>1</v>
      </c>
      <c r="S27" t="b">
        <f t="shared" si="8"/>
        <v>1</v>
      </c>
    </row>
    <row r="28" spans="1:19" ht="15.75">
      <c r="A28" s="22">
        <v>19</v>
      </c>
      <c r="B28" s="62" t="s">
        <v>98</v>
      </c>
      <c r="C28" s="13" t="s">
        <v>102</v>
      </c>
      <c r="D28" s="64">
        <v>6.8</v>
      </c>
      <c r="E28" s="22">
        <f t="shared" si="0"/>
        <v>4</v>
      </c>
      <c r="F28" s="8">
        <v>6.11</v>
      </c>
      <c r="G28" s="22">
        <f t="shared" si="1"/>
        <v>5</v>
      </c>
      <c r="H28" s="10">
        <v>150</v>
      </c>
      <c r="I28" s="22">
        <f t="shared" si="2"/>
        <v>4</v>
      </c>
      <c r="J28" s="8">
        <v>5</v>
      </c>
      <c r="K28" s="22">
        <f t="shared" si="3"/>
        <v>4</v>
      </c>
      <c r="L28" s="8">
        <v>11</v>
      </c>
      <c r="M28" s="22">
        <f t="shared" si="4"/>
        <v>5</v>
      </c>
      <c r="N28" s="53">
        <f t="shared" si="5"/>
        <v>4.4</v>
      </c>
      <c r="O28" s="56" t="str">
        <f t="shared" si="9"/>
        <v>в\с</v>
      </c>
      <c r="Q28">
        <f t="shared" si="6"/>
        <v>4.4</v>
      </c>
      <c r="R28" t="b">
        <f t="shared" si="7"/>
        <v>1</v>
      </c>
      <c r="S28" t="b">
        <f t="shared" si="8"/>
        <v>1</v>
      </c>
    </row>
    <row r="29" spans="1:19" ht="15.75">
      <c r="A29" s="22">
        <v>20</v>
      </c>
      <c r="B29" s="62" t="s">
        <v>99</v>
      </c>
      <c r="C29" s="13" t="s">
        <v>103</v>
      </c>
      <c r="D29" s="64">
        <v>5.5</v>
      </c>
      <c r="E29" s="22">
        <f t="shared" si="0"/>
        <v>5</v>
      </c>
      <c r="F29" s="8">
        <v>4.55</v>
      </c>
      <c r="G29" s="22">
        <f t="shared" si="1"/>
        <v>5</v>
      </c>
      <c r="H29" s="10">
        <v>125</v>
      </c>
      <c r="I29" s="22">
        <f t="shared" si="2"/>
        <v>3</v>
      </c>
      <c r="J29" s="8">
        <v>20</v>
      </c>
      <c r="K29" s="22">
        <f t="shared" si="3"/>
        <v>5</v>
      </c>
      <c r="L29" s="8">
        <v>14</v>
      </c>
      <c r="M29" s="22">
        <f t="shared" si="4"/>
        <v>5</v>
      </c>
      <c r="N29" s="53">
        <f t="shared" si="5"/>
        <v>4.6</v>
      </c>
      <c r="O29" s="56" t="str">
        <f t="shared" si="9"/>
        <v>в</v>
      </c>
      <c r="Q29">
        <f t="shared" si="6"/>
        <v>4.6</v>
      </c>
      <c r="R29" t="b">
        <f t="shared" si="7"/>
        <v>1</v>
      </c>
      <c r="S29" t="b">
        <f t="shared" si="8"/>
        <v>1</v>
      </c>
    </row>
    <row r="30" spans="1:19" ht="15.75">
      <c r="A30" s="22">
        <v>21</v>
      </c>
      <c r="B30" s="62" t="s">
        <v>100</v>
      </c>
      <c r="C30" s="13" t="s">
        <v>103</v>
      </c>
      <c r="D30" s="64">
        <v>6.2</v>
      </c>
      <c r="E30" s="22">
        <f t="shared" si="0"/>
        <v>4</v>
      </c>
      <c r="F30" s="8">
        <v>4.48</v>
      </c>
      <c r="G30" s="22">
        <f t="shared" si="1"/>
        <v>5</v>
      </c>
      <c r="H30" s="10">
        <v>155</v>
      </c>
      <c r="I30" s="22">
        <f t="shared" si="2"/>
        <v>5</v>
      </c>
      <c r="J30" s="8">
        <v>9</v>
      </c>
      <c r="K30" s="22">
        <f t="shared" si="3"/>
        <v>5</v>
      </c>
      <c r="L30" s="8">
        <v>-15</v>
      </c>
      <c r="M30" s="22">
        <f t="shared" si="4"/>
        <v>1</v>
      </c>
      <c r="N30" s="53">
        <f t="shared" si="5"/>
        <v>4</v>
      </c>
      <c r="O30" s="56" t="str">
        <f t="shared" si="9"/>
        <v>в\с</v>
      </c>
      <c r="Q30">
        <f t="shared" si="6"/>
        <v>4</v>
      </c>
      <c r="R30" t="b">
        <f t="shared" si="7"/>
        <v>1</v>
      </c>
      <c r="S30" t="b">
        <f t="shared" si="8"/>
        <v>1</v>
      </c>
    </row>
    <row r="31" spans="1:19" ht="15.75">
      <c r="A31" s="22">
        <v>22</v>
      </c>
      <c r="B31" s="62" t="s">
        <v>101</v>
      </c>
      <c r="C31" s="13" t="s">
        <v>103</v>
      </c>
      <c r="D31" s="64">
        <v>6.6</v>
      </c>
      <c r="E31" s="22">
        <f t="shared" si="0"/>
        <v>4</v>
      </c>
      <c r="F31" s="8">
        <v>6.5</v>
      </c>
      <c r="G31" s="22">
        <f t="shared" si="1"/>
        <v>4</v>
      </c>
      <c r="H31" s="10">
        <v>140</v>
      </c>
      <c r="I31" s="22">
        <f t="shared" si="2"/>
        <v>4</v>
      </c>
      <c r="J31" s="8">
        <v>9</v>
      </c>
      <c r="K31" s="22">
        <f t="shared" si="3"/>
        <v>5</v>
      </c>
      <c r="L31" s="8">
        <v>1</v>
      </c>
      <c r="M31" s="22">
        <f t="shared" si="4"/>
        <v>1</v>
      </c>
      <c r="N31" s="53">
        <f t="shared" si="5"/>
        <v>3.6</v>
      </c>
      <c r="O31" s="56" t="str">
        <f t="shared" si="9"/>
        <v>в\с</v>
      </c>
      <c r="Q31">
        <f t="shared" si="6"/>
        <v>3.6</v>
      </c>
      <c r="R31" t="b">
        <f t="shared" si="7"/>
        <v>1</v>
      </c>
      <c r="S31" t="b">
        <f t="shared" si="8"/>
        <v>1</v>
      </c>
    </row>
    <row r="32" spans="1:19" ht="15.75">
      <c r="A32" s="22"/>
      <c r="B32" s="62"/>
      <c r="C32" s="13"/>
      <c r="D32" s="64"/>
      <c r="E32" s="22"/>
      <c r="F32" s="8"/>
      <c r="G32" s="22"/>
      <c r="H32" s="10"/>
      <c r="I32" s="22"/>
      <c r="J32" s="8"/>
      <c r="K32" s="22"/>
      <c r="L32" s="8"/>
      <c r="M32" s="22"/>
      <c r="N32" s="53"/>
      <c r="O32" s="56"/>
      <c r="Q32" t="e">
        <f t="shared" si="6"/>
        <v>#DIV/0!</v>
      </c>
      <c r="R32" t="b">
        <f t="shared" si="7"/>
        <v>0</v>
      </c>
      <c r="S32" t="b">
        <f t="shared" si="8"/>
        <v>0</v>
      </c>
    </row>
    <row r="33" spans="1:19" s="3" customFormat="1" ht="15.75">
      <c r="A33" s="20"/>
      <c r="B33" s="18" t="s">
        <v>10</v>
      </c>
      <c r="C33" s="21"/>
      <c r="D33" s="19"/>
      <c r="E33" s="19">
        <f>IF(ISERR(AVERAGE(E10:E32)),"",AVERAGE(E10:E32))</f>
        <v>3.5714285714285716</v>
      </c>
      <c r="F33" s="19"/>
      <c r="G33" s="19">
        <f>IF(ISERR(AVERAGE(G10:G32)),"",AVERAGE(G10:G32))</f>
        <v>4.476190476190476</v>
      </c>
      <c r="H33" s="19"/>
      <c r="I33" s="19">
        <f>IF(ISERR(AVERAGE(I10:I32)),"",AVERAGE(I10:I32))</f>
        <v>3.590909090909091</v>
      </c>
      <c r="J33" s="19"/>
      <c r="K33" s="19">
        <f>IF(ISERR(AVERAGE(K10:K32)),"",AVERAGE(K10:K32))</f>
        <v>4.454545454545454</v>
      </c>
      <c r="L33" s="19"/>
      <c r="M33" s="19">
        <f>IF(ISERR(AVERAGE(M10:M32)),"",AVERAGE(M10:M32))</f>
        <v>2.8636363636363638</v>
      </c>
      <c r="N33" s="53">
        <f t="shared" si="5"/>
        <v>3.791341991341991</v>
      </c>
      <c r="O33" s="56"/>
      <c r="Q33" s="3">
        <f t="shared" si="6"/>
        <v>3.791341991341991</v>
      </c>
      <c r="S33" s="3" t="b">
        <f>ISNUMBER(Q33)</f>
        <v>1</v>
      </c>
    </row>
    <row r="35" spans="2:8" ht="15.75">
      <c r="B35" s="57" t="s">
        <v>38</v>
      </c>
      <c r="C35" s="57" t="s">
        <v>39</v>
      </c>
      <c r="D35" s="57" t="s">
        <v>40</v>
      </c>
      <c r="E35" s="57" t="s">
        <v>41</v>
      </c>
      <c r="F35" s="57" t="s">
        <v>42</v>
      </c>
      <c r="G35" s="57" t="s">
        <v>43</v>
      </c>
      <c r="H35" s="57" t="s">
        <v>44</v>
      </c>
    </row>
    <row r="36" spans="2:8" ht="15.75">
      <c r="B36" s="57" t="s">
        <v>45</v>
      </c>
      <c r="C36" s="57">
        <f>COUNTIF($O$10:$O$32,"осв")</f>
        <v>0</v>
      </c>
      <c r="D36" s="57">
        <f>COUNTIF($O$10:$O$32,"н")</f>
        <v>0</v>
      </c>
      <c r="E36" s="57">
        <f>COUNTIF($O$10:$O$32,"н\с")</f>
        <v>2</v>
      </c>
      <c r="F36" s="57">
        <f>COUNTIF($O$10:$O$32,"с")</f>
        <v>6</v>
      </c>
      <c r="G36" s="57">
        <f>COUNTIF($O$10:$O$32,"в\с")</f>
        <v>10</v>
      </c>
      <c r="H36" s="57">
        <f>COUNTIF($O$10:$O$32,"в")</f>
        <v>4</v>
      </c>
    </row>
    <row r="39" ht="13.5" thickBot="1"/>
    <row r="40" spans="2:12" ht="15.75">
      <c r="B40" s="32" t="s">
        <v>12</v>
      </c>
      <c r="C40" s="65" t="s">
        <v>18</v>
      </c>
      <c r="D40" s="66"/>
      <c r="E40" s="66"/>
      <c r="F40" s="66"/>
      <c r="G40" s="67"/>
      <c r="H40" s="65" t="s">
        <v>19</v>
      </c>
      <c r="I40" s="66"/>
      <c r="J40" s="66"/>
      <c r="K40" s="66"/>
      <c r="L40" s="67"/>
    </row>
    <row r="41" spans="2:13" ht="39.75" thickBot="1">
      <c r="B41" s="39"/>
      <c r="C41" s="43" t="s">
        <v>28</v>
      </c>
      <c r="D41" s="44" t="s">
        <v>29</v>
      </c>
      <c r="E41" s="44" t="s">
        <v>30</v>
      </c>
      <c r="F41" s="44" t="s">
        <v>31</v>
      </c>
      <c r="G41" s="45" t="s">
        <v>32</v>
      </c>
      <c r="H41" s="43" t="s">
        <v>28</v>
      </c>
      <c r="I41" s="44" t="s">
        <v>29</v>
      </c>
      <c r="J41" s="44" t="s">
        <v>30</v>
      </c>
      <c r="K41" s="44" t="s">
        <v>31</v>
      </c>
      <c r="L41" s="45" t="s">
        <v>32</v>
      </c>
      <c r="M41" s="4"/>
    </row>
    <row r="42" spans="2:12" ht="15">
      <c r="B42" s="35" t="s">
        <v>13</v>
      </c>
      <c r="C42" s="46">
        <f>'А1'!C43</f>
        <v>6.9</v>
      </c>
      <c r="D42" s="47">
        <f>'А1'!D43</f>
        <v>6.8</v>
      </c>
      <c r="E42" s="47">
        <f>'А1'!E43</f>
        <v>6.7</v>
      </c>
      <c r="F42" s="47">
        <f>'А1'!F43</f>
        <v>5.7</v>
      </c>
      <c r="G42" s="49">
        <v>5</v>
      </c>
      <c r="H42" s="46">
        <f>'А1'!H43</f>
        <v>7.1</v>
      </c>
      <c r="I42" s="47">
        <f>'А1'!I43</f>
        <v>7</v>
      </c>
      <c r="J42" s="47">
        <f>'А1'!J43</f>
        <v>6.9</v>
      </c>
      <c r="K42" s="47">
        <f>'А1'!K43</f>
        <v>6</v>
      </c>
      <c r="L42" s="48">
        <f>'А1'!L43</f>
        <v>5.3</v>
      </c>
    </row>
    <row r="43" spans="2:12" ht="15">
      <c r="B43" s="33" t="s">
        <v>14</v>
      </c>
      <c r="C43" s="27">
        <f>'А1'!C44</f>
        <v>115</v>
      </c>
      <c r="D43" s="14">
        <f>'А1'!D44</f>
        <v>120</v>
      </c>
      <c r="E43" s="14">
        <f>'А1'!E44</f>
        <v>130</v>
      </c>
      <c r="F43" s="14">
        <f>'А1'!F44</f>
        <v>150</v>
      </c>
      <c r="G43" s="50">
        <f>'А1'!G44</f>
        <v>170</v>
      </c>
      <c r="H43" s="27">
        <f>'А1'!H44</f>
        <v>100</v>
      </c>
      <c r="I43" s="14">
        <f>'А1'!I44</f>
        <v>110</v>
      </c>
      <c r="J43" s="14">
        <f>'А1'!J44</f>
        <v>135</v>
      </c>
      <c r="K43" s="14">
        <f>'А1'!K44</f>
        <v>150</v>
      </c>
      <c r="L43" s="28">
        <f>'А1'!L44</f>
        <v>160</v>
      </c>
    </row>
    <row r="44" spans="2:12" ht="15">
      <c r="B44" s="33" t="s">
        <v>15</v>
      </c>
      <c r="C44" s="27">
        <f>'А1'!C45</f>
        <v>1</v>
      </c>
      <c r="D44" s="14">
        <f>'А1'!D45</f>
        <v>2</v>
      </c>
      <c r="E44" s="14">
        <f>'А1'!E45</f>
        <v>3</v>
      </c>
      <c r="F44" s="14">
        <f>'А1'!F45</f>
        <v>5</v>
      </c>
      <c r="G44" s="50">
        <f>'А1'!G45</f>
        <v>7.5</v>
      </c>
      <c r="H44" s="27">
        <f>'А1'!H45</f>
        <v>2</v>
      </c>
      <c r="I44" s="14">
        <f>'А1'!I45</f>
        <v>3</v>
      </c>
      <c r="J44" s="14">
        <f>'А1'!J45</f>
        <v>6</v>
      </c>
      <c r="K44" s="14">
        <f>'А1'!K45</f>
        <v>9</v>
      </c>
      <c r="L44" s="28">
        <f>'А1'!L45</f>
        <v>13</v>
      </c>
    </row>
    <row r="45" spans="2:12" ht="15">
      <c r="B45" s="33" t="s">
        <v>48</v>
      </c>
      <c r="C45" s="27">
        <f>'А1'!C46</f>
        <v>1</v>
      </c>
      <c r="D45" s="14">
        <f>'А1'!D46</f>
        <v>3</v>
      </c>
      <c r="E45" s="14">
        <f>'А1'!E46</f>
        <v>4</v>
      </c>
      <c r="F45" s="14">
        <f>'А1'!F46</f>
        <v>6</v>
      </c>
      <c r="G45" s="50">
        <f>'А1'!G46</f>
        <v>10</v>
      </c>
      <c r="H45" s="27">
        <f>'А1'!H46</f>
        <v>1</v>
      </c>
      <c r="I45" s="14">
        <f>'А1'!I46</f>
        <v>2</v>
      </c>
      <c r="J45" s="14">
        <f>'А1'!J46</f>
        <v>3</v>
      </c>
      <c r="K45" s="14">
        <f>'А1'!K46</f>
        <v>5</v>
      </c>
      <c r="L45" s="28">
        <f>'А1'!L46</f>
        <v>8</v>
      </c>
    </row>
    <row r="46" spans="2:12" ht="15.75" thickBot="1">
      <c r="B46" s="34" t="s">
        <v>17</v>
      </c>
      <c r="C46" s="29">
        <f>'А1'!C47</f>
        <v>8.17</v>
      </c>
      <c r="D46" s="30">
        <f>'А1'!D47</f>
        <v>8.16</v>
      </c>
      <c r="E46" s="30">
        <f>'А1'!E47</f>
        <v>8.15</v>
      </c>
      <c r="F46" s="30">
        <f>'А1'!F47</f>
        <v>6.15</v>
      </c>
      <c r="G46" s="51">
        <f>'А1'!G47</f>
        <v>5.16</v>
      </c>
      <c r="H46" s="29">
        <f>'А1'!H47</f>
        <v>8.42</v>
      </c>
      <c r="I46" s="30">
        <f>'А1'!I47</f>
        <v>8.41</v>
      </c>
      <c r="J46" s="30">
        <f>'А1'!J47</f>
        <v>8.4</v>
      </c>
      <c r="K46" s="30">
        <f>'А1'!K47</f>
        <v>6.2</v>
      </c>
      <c r="L46" s="31">
        <f>'А1'!L47</f>
        <v>5.4</v>
      </c>
    </row>
  </sheetData>
  <sheetProtection/>
  <protectedRanges>
    <protectedRange sqref="J10:J32" name="подтягивание"/>
    <protectedRange sqref="C11:C31 B32:C32" name="Фамилии"/>
    <protectedRange sqref="D10:D32" name="бег 30"/>
    <protectedRange sqref="F10:F32" name="наклон"/>
    <protectedRange sqref="H10:H32" name="прыжок"/>
    <protectedRange sqref="L10:L32" name="кросс 1000"/>
    <protectedRange sqref="C42:L46" name="нормативы"/>
    <protectedRange sqref="C4" name="класс"/>
    <protectedRange sqref="B10:B31" name="Фамилии_1"/>
    <protectedRange sqref="C10" name="Фамилии_2"/>
  </protectedRanges>
  <mergeCells count="14">
    <mergeCell ref="O8:O9"/>
    <mergeCell ref="C40:G40"/>
    <mergeCell ref="H40:L40"/>
    <mergeCell ref="L8:M8"/>
    <mergeCell ref="B8:B9"/>
    <mergeCell ref="H8:I8"/>
    <mergeCell ref="J8:K8"/>
    <mergeCell ref="A1:N1"/>
    <mergeCell ref="A2:N2"/>
    <mergeCell ref="A4:B4"/>
    <mergeCell ref="A8:A9"/>
    <mergeCell ref="C8:C9"/>
    <mergeCell ref="D8:E8"/>
    <mergeCell ref="F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S47"/>
  <sheetViews>
    <sheetView zoomScale="70" zoomScaleNormal="70" zoomScalePageLayoutView="0" workbookViewId="0" topLeftCell="A7">
      <selection activeCell="O34" sqref="O34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>
      <c r="A3" s="60" t="str">
        <f>'А1'!A3</f>
        <v>СОШ №12</v>
      </c>
      <c r="B3" s="6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72" t="s">
        <v>22</v>
      </c>
      <c r="B4" s="72"/>
      <c r="C4" s="24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5" t="s">
        <v>21</v>
      </c>
      <c r="B5" s="2"/>
      <c r="C5" s="25">
        <f>COUNTA(B10:B33)</f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5" t="s">
        <v>20</v>
      </c>
      <c r="B6" s="2"/>
      <c r="C6" s="25">
        <f>COUNTIF(S10:S33,TRUE)</f>
        <v>22</v>
      </c>
      <c r="D6" s="26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8" t="s">
        <v>0</v>
      </c>
      <c r="B8" s="68" t="s">
        <v>1</v>
      </c>
      <c r="C8" s="73" t="s">
        <v>11</v>
      </c>
      <c r="D8" s="68" t="s">
        <v>2</v>
      </c>
      <c r="E8" s="68"/>
      <c r="F8" s="68" t="s">
        <v>3</v>
      </c>
      <c r="G8" s="68"/>
      <c r="H8" s="68" t="s">
        <v>4</v>
      </c>
      <c r="I8" s="68"/>
      <c r="J8" s="68" t="s">
        <v>5</v>
      </c>
      <c r="K8" s="68"/>
      <c r="L8" s="68" t="s">
        <v>8</v>
      </c>
      <c r="M8" s="68"/>
      <c r="N8" s="18" t="s">
        <v>9</v>
      </c>
      <c r="O8" s="69" t="s">
        <v>38</v>
      </c>
      <c r="Q8" s="4" t="s">
        <v>25</v>
      </c>
    </row>
    <row r="9" spans="1:19" ht="30.75" customHeight="1">
      <c r="A9" s="68"/>
      <c r="B9" s="68"/>
      <c r="C9" s="74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7</v>
      </c>
      <c r="L9" s="17" t="s">
        <v>6</v>
      </c>
      <c r="M9" s="17" t="s">
        <v>7</v>
      </c>
      <c r="N9" s="17" t="s">
        <v>7</v>
      </c>
      <c r="O9" s="70"/>
      <c r="Q9" t="s">
        <v>24</v>
      </c>
      <c r="R9" t="s">
        <v>26</v>
      </c>
      <c r="S9" t="s">
        <v>27</v>
      </c>
    </row>
    <row r="10" spans="1:19" ht="15.75">
      <c r="A10" s="1">
        <v>1</v>
      </c>
      <c r="B10" s="62" t="s">
        <v>59</v>
      </c>
      <c r="C10" s="54" t="s">
        <v>49</v>
      </c>
      <c r="D10" s="63">
        <v>7.6</v>
      </c>
      <c r="E10" s="22">
        <f aca="true" t="shared" si="0" ref="E10:E31">IF(D10="","",IF(C10="м",(IF($C$43&lt;=D10,1,IF($D$43&lt;=D10,2,IF($E$43&lt;=D10,3,IF($F$43&lt;=D10,4,5))))),(IF(C10="ж",(IF($H$43&lt;=D10,1,IF($I$43&lt;=D10,2,IF($J$43&lt;=D10,3,IF($K$43&lt;=D10,4,5))))),"ПОЛ ?"))))</f>
        <v>1</v>
      </c>
      <c r="F10" s="5">
        <v>6.42</v>
      </c>
      <c r="G10" s="22">
        <f aca="true" t="shared" si="1" ref="G10:G31">IF(F10="","",IF(C10="м",(IF($C$47&lt;=F10,1,IF($D$47&lt;=F10,2,IF($E$47&lt;=F10,3,IF($F$47&lt;=F10,4,5))))),(IF(C10="ж",(IF($H$47&lt;=F10,1,IF($I$47&lt;=F10,2,IF($J$47&lt;=F10,3,IF($K$47&lt;=F10,4,5))))),"ПОЛ ?"))))</f>
        <v>4</v>
      </c>
      <c r="H10" s="9">
        <v>100</v>
      </c>
      <c r="I10" s="22">
        <f aca="true" t="shared" si="2" ref="I10:I31">IF(H10="","",IF(C10="м",(IF($C$44&gt;=H10,1,IF($D$44&gt;=H10,2,IF($E$44&gt;=H10,3,IF($F$44&gt;=H10,4,5))))),(IF(C10="ж",(IF($H$44&gt;=H10,1,IF($I$44&gt;=H10,2,IF($J$44&gt;=H10,3,IF($K$44&gt;=H10,4,5))))),"ПОЛ ?"))))</f>
        <v>1</v>
      </c>
      <c r="J10" s="9">
        <v>2</v>
      </c>
      <c r="K10" s="22">
        <f aca="true" t="shared" si="3" ref="K10:K31">IF(J10="","",IF(C10="м",(IF($C$46&gt;=J10,1,IF($D$46&gt;=J10,2,IF($E$46&gt;=J10,3,IF($F$46&gt;=J10,4,5))))),(IF(C10="ж",(IF($H$46&gt;=J10,1,IF($I$46&gt;=J10,2,IF($J$46&gt;=J10,3,IF($K$46&gt;=J10,4,5))))),"ПОЛ ?"))))</f>
        <v>2</v>
      </c>
      <c r="L10" s="9">
        <v>6</v>
      </c>
      <c r="M10" s="22">
        <f aca="true" t="shared" si="4" ref="M10:M31">IF(L10="","",IF(C10="м",(IF($C$45&gt;=L10,1,IF($D$45&gt;=L10,2,IF($E$45&gt;=L10,3,IF($F$45&gt;=L10,4,5))))),(IF(C10="ж",(IF($H$45&gt;=L10,1,IF($I$45&gt;=L10,2,IF($J$45&gt;=L10,3,IF($K$45&gt;=L10,4,5))))),"ПОЛ ?"))))</f>
        <v>3</v>
      </c>
      <c r="N10" s="53">
        <f aca="true" t="shared" si="5" ref="N10:N34">IF(S10,Q10,"")</f>
        <v>2.2</v>
      </c>
      <c r="O10" s="56" t="str">
        <f>IF(B10="","",IF(N10="","осв",IF(N10&lt;=1.5,"н",IF(N10&lt;=2.5,"н\с",IF(N10&lt;=3.5,"с",IF(N10&lt;=4.5,"в\с","в"))))))</f>
        <v>н\с</v>
      </c>
      <c r="Q10">
        <f aca="true" t="shared" si="6" ref="Q10:Q34">AVERAGE(E10,G10,I10,K10,M10)</f>
        <v>2.2</v>
      </c>
      <c r="R10" t="b">
        <f aca="true" t="shared" si="7" ref="R10:R33">OR(ISNUMBER(D10),ISNUMBER(F10),ISNUMBER(H10),ISNUMBER(J10),ISNUMBER(L10))</f>
        <v>1</v>
      </c>
      <c r="S10" t="b">
        <f aca="true" t="shared" si="8" ref="S10:S33">AND(ISNUMBER(Q10),IF(R10,TRUE,FALSE))</f>
        <v>1</v>
      </c>
    </row>
    <row r="11" spans="1:19" ht="15.75">
      <c r="A11" s="22">
        <v>2</v>
      </c>
      <c r="B11" s="62" t="s">
        <v>60</v>
      </c>
      <c r="C11" s="54" t="s">
        <v>49</v>
      </c>
      <c r="D11" s="63">
        <v>7.4</v>
      </c>
      <c r="E11" s="22">
        <f t="shared" si="0"/>
        <v>1</v>
      </c>
      <c r="F11" s="7">
        <v>5.42</v>
      </c>
      <c r="G11" s="22">
        <f t="shared" si="1"/>
        <v>5</v>
      </c>
      <c r="H11" s="9">
        <v>125</v>
      </c>
      <c r="I11" s="22">
        <f t="shared" si="2"/>
        <v>3</v>
      </c>
      <c r="J11" s="9">
        <v>2</v>
      </c>
      <c r="K11" s="22">
        <f t="shared" si="3"/>
        <v>2</v>
      </c>
      <c r="L11" s="7">
        <v>6</v>
      </c>
      <c r="M11" s="22">
        <f t="shared" si="4"/>
        <v>3</v>
      </c>
      <c r="N11" s="53">
        <f t="shared" si="5"/>
        <v>2.8</v>
      </c>
      <c r="O11" s="56" t="str">
        <f aca="true" t="shared" si="9" ref="O11:O31">IF(B11="","",IF(N11="","осв",IF(N11&lt;=1.5,"н",IF(N11&lt;=2.5,"н\с",IF(N11&lt;=3.5,"с",IF(N11&lt;=4.5,"в\с","в"))))))</f>
        <v>с</v>
      </c>
      <c r="Q11">
        <f t="shared" si="6"/>
        <v>2.8</v>
      </c>
      <c r="R11" t="b">
        <f t="shared" si="7"/>
        <v>1</v>
      </c>
      <c r="S11" t="b">
        <f t="shared" si="8"/>
        <v>1</v>
      </c>
    </row>
    <row r="12" spans="1:19" ht="15.75">
      <c r="A12" s="22">
        <v>3</v>
      </c>
      <c r="B12" s="62" t="s">
        <v>61</v>
      </c>
      <c r="C12" s="54" t="s">
        <v>49</v>
      </c>
      <c r="D12" s="63">
        <v>6.7</v>
      </c>
      <c r="E12" s="22">
        <f t="shared" si="0"/>
        <v>4</v>
      </c>
      <c r="F12" s="7">
        <v>6.39</v>
      </c>
      <c r="G12" s="22">
        <f t="shared" si="1"/>
        <v>4</v>
      </c>
      <c r="H12" s="9">
        <v>130</v>
      </c>
      <c r="I12" s="22">
        <f t="shared" si="2"/>
        <v>3</v>
      </c>
      <c r="J12" s="9">
        <v>4</v>
      </c>
      <c r="K12" s="22">
        <f t="shared" si="3"/>
        <v>4</v>
      </c>
      <c r="L12" s="7">
        <v>8</v>
      </c>
      <c r="M12" s="22">
        <f t="shared" si="4"/>
        <v>4</v>
      </c>
      <c r="N12" s="53">
        <f t="shared" si="5"/>
        <v>3.8</v>
      </c>
      <c r="O12" s="56" t="str">
        <f t="shared" si="9"/>
        <v>в\с</v>
      </c>
      <c r="Q12">
        <f t="shared" si="6"/>
        <v>3.8</v>
      </c>
      <c r="R12" t="b">
        <f t="shared" si="7"/>
        <v>1</v>
      </c>
      <c r="S12" t="b">
        <f t="shared" si="8"/>
        <v>1</v>
      </c>
    </row>
    <row r="13" spans="1:19" ht="15.75">
      <c r="A13" s="22">
        <v>4</v>
      </c>
      <c r="B13" s="62" t="s">
        <v>62</v>
      </c>
      <c r="C13" s="54" t="s">
        <v>50</v>
      </c>
      <c r="D13" s="63">
        <v>5.7</v>
      </c>
      <c r="E13" s="22">
        <f t="shared" si="0"/>
        <v>4</v>
      </c>
      <c r="F13" s="7">
        <v>4.53</v>
      </c>
      <c r="G13" s="22">
        <f t="shared" si="1"/>
        <v>5</v>
      </c>
      <c r="H13" s="9">
        <v>175</v>
      </c>
      <c r="I13" s="22">
        <f t="shared" si="2"/>
        <v>5</v>
      </c>
      <c r="J13" s="9">
        <v>10</v>
      </c>
      <c r="K13" s="22">
        <f t="shared" si="3"/>
        <v>5</v>
      </c>
      <c r="L13" s="7">
        <v>12</v>
      </c>
      <c r="M13" s="22">
        <f t="shared" si="4"/>
        <v>5</v>
      </c>
      <c r="N13" s="53">
        <f t="shared" si="5"/>
        <v>4.8</v>
      </c>
      <c r="O13" s="56" t="str">
        <f t="shared" si="9"/>
        <v>в</v>
      </c>
      <c r="Q13">
        <f t="shared" si="6"/>
        <v>4.8</v>
      </c>
      <c r="R13" t="b">
        <f t="shared" si="7"/>
        <v>1</v>
      </c>
      <c r="S13" t="b">
        <f t="shared" si="8"/>
        <v>1</v>
      </c>
    </row>
    <row r="14" spans="1:19" ht="15.75">
      <c r="A14" s="22">
        <v>5</v>
      </c>
      <c r="B14" s="62" t="s">
        <v>63</v>
      </c>
      <c r="C14" s="55" t="s">
        <v>49</v>
      </c>
      <c r="D14" s="64">
        <v>5.8</v>
      </c>
      <c r="E14" s="22">
        <f t="shared" si="0"/>
        <v>5</v>
      </c>
      <c r="F14" s="8">
        <v>6.33</v>
      </c>
      <c r="G14" s="22">
        <f t="shared" si="1"/>
        <v>4</v>
      </c>
      <c r="H14" s="10">
        <v>145</v>
      </c>
      <c r="I14" s="22">
        <f t="shared" si="2"/>
        <v>4</v>
      </c>
      <c r="J14" s="9">
        <v>10</v>
      </c>
      <c r="K14" s="22">
        <f t="shared" si="3"/>
        <v>5</v>
      </c>
      <c r="L14" s="8">
        <v>11</v>
      </c>
      <c r="M14" s="22">
        <f t="shared" si="4"/>
        <v>5</v>
      </c>
      <c r="N14" s="53">
        <f t="shared" si="5"/>
        <v>4.6</v>
      </c>
      <c r="O14" s="56" t="str">
        <f t="shared" si="9"/>
        <v>в</v>
      </c>
      <c r="Q14">
        <f t="shared" si="6"/>
        <v>4.6</v>
      </c>
      <c r="R14" t="b">
        <f t="shared" si="7"/>
        <v>1</v>
      </c>
      <c r="S14" t="b">
        <f t="shared" si="8"/>
        <v>1</v>
      </c>
    </row>
    <row r="15" spans="1:19" ht="15.75">
      <c r="A15" s="1">
        <v>6</v>
      </c>
      <c r="B15" s="62" t="s">
        <v>64</v>
      </c>
      <c r="C15" s="55" t="s">
        <v>49</v>
      </c>
      <c r="D15" s="64">
        <v>5.9</v>
      </c>
      <c r="E15" s="22">
        <f t="shared" si="0"/>
        <v>5</v>
      </c>
      <c r="F15" s="6">
        <v>6.3</v>
      </c>
      <c r="G15" s="22">
        <f t="shared" si="1"/>
        <v>4</v>
      </c>
      <c r="H15" s="10">
        <v>135</v>
      </c>
      <c r="I15" s="22">
        <f t="shared" si="2"/>
        <v>3</v>
      </c>
      <c r="J15" s="8">
        <v>6</v>
      </c>
      <c r="K15" s="22">
        <f t="shared" si="3"/>
        <v>5</v>
      </c>
      <c r="L15" s="8">
        <v>14</v>
      </c>
      <c r="M15" s="22">
        <f t="shared" si="4"/>
        <v>5</v>
      </c>
      <c r="N15" s="53">
        <f t="shared" si="5"/>
        <v>4.4</v>
      </c>
      <c r="O15" s="56" t="str">
        <f t="shared" si="9"/>
        <v>в\с</v>
      </c>
      <c r="Q15">
        <f t="shared" si="6"/>
        <v>4.4</v>
      </c>
      <c r="R15" t="b">
        <f t="shared" si="7"/>
        <v>1</v>
      </c>
      <c r="S15" t="b">
        <f t="shared" si="8"/>
        <v>1</v>
      </c>
    </row>
    <row r="16" spans="1:19" ht="15.75">
      <c r="A16" s="22">
        <v>7</v>
      </c>
      <c r="B16" s="62" t="s">
        <v>65</v>
      </c>
      <c r="C16" s="55" t="s">
        <v>50</v>
      </c>
      <c r="D16" s="64">
        <v>5.7</v>
      </c>
      <c r="E16" s="22">
        <f t="shared" si="0"/>
        <v>4</v>
      </c>
      <c r="F16" s="8">
        <v>4.56</v>
      </c>
      <c r="G16" s="22">
        <f t="shared" si="1"/>
        <v>5</v>
      </c>
      <c r="H16" s="10">
        <v>165</v>
      </c>
      <c r="I16" s="22">
        <f t="shared" si="2"/>
        <v>5</v>
      </c>
      <c r="J16" s="8">
        <v>7</v>
      </c>
      <c r="K16" s="22">
        <f t="shared" si="3"/>
        <v>5</v>
      </c>
      <c r="L16" s="8">
        <v>8</v>
      </c>
      <c r="M16" s="22">
        <f t="shared" si="4"/>
        <v>5</v>
      </c>
      <c r="N16" s="53">
        <f t="shared" si="5"/>
        <v>4.8</v>
      </c>
      <c r="O16" s="56" t="str">
        <f t="shared" si="9"/>
        <v>в</v>
      </c>
      <c r="Q16">
        <f t="shared" si="6"/>
        <v>4.8</v>
      </c>
      <c r="R16" t="b">
        <f t="shared" si="7"/>
        <v>1</v>
      </c>
      <c r="S16" t="b">
        <f t="shared" si="8"/>
        <v>1</v>
      </c>
    </row>
    <row r="17" spans="1:19" ht="15.75">
      <c r="A17" s="22">
        <v>8</v>
      </c>
      <c r="B17" s="62" t="s">
        <v>66</v>
      </c>
      <c r="C17" s="55" t="s">
        <v>49</v>
      </c>
      <c r="D17" s="64">
        <v>6.9</v>
      </c>
      <c r="E17" s="22">
        <f t="shared" si="0"/>
        <v>3</v>
      </c>
      <c r="F17" s="8">
        <v>7</v>
      </c>
      <c r="G17" s="22">
        <f t="shared" si="1"/>
        <v>4</v>
      </c>
      <c r="H17" s="10">
        <v>110</v>
      </c>
      <c r="I17" s="22">
        <f t="shared" si="2"/>
        <v>2</v>
      </c>
      <c r="J17" s="8">
        <v>3</v>
      </c>
      <c r="K17" s="22">
        <f t="shared" si="3"/>
        <v>3</v>
      </c>
      <c r="L17" s="8">
        <v>8</v>
      </c>
      <c r="M17" s="22">
        <f t="shared" si="4"/>
        <v>4</v>
      </c>
      <c r="N17" s="53">
        <f t="shared" si="5"/>
        <v>3.2</v>
      </c>
      <c r="O17" s="56" t="str">
        <f t="shared" si="9"/>
        <v>с</v>
      </c>
      <c r="Q17">
        <f t="shared" si="6"/>
        <v>3.2</v>
      </c>
      <c r="R17" t="b">
        <f t="shared" si="7"/>
        <v>1</v>
      </c>
      <c r="S17" t="b">
        <f t="shared" si="8"/>
        <v>1</v>
      </c>
    </row>
    <row r="18" spans="1:19" ht="15.75">
      <c r="A18" s="22">
        <v>9</v>
      </c>
      <c r="B18" s="62" t="s">
        <v>67</v>
      </c>
      <c r="C18" s="55" t="s">
        <v>50</v>
      </c>
      <c r="D18" s="64">
        <v>6.5</v>
      </c>
      <c r="E18" s="22">
        <f t="shared" si="0"/>
        <v>4</v>
      </c>
      <c r="F18" s="8">
        <v>5.47</v>
      </c>
      <c r="G18" s="22">
        <f t="shared" si="1"/>
        <v>5</v>
      </c>
      <c r="H18" s="10">
        <v>130</v>
      </c>
      <c r="I18" s="22">
        <f t="shared" si="2"/>
        <v>3</v>
      </c>
      <c r="J18" s="8">
        <v>4</v>
      </c>
      <c r="K18" s="22">
        <f t="shared" si="3"/>
        <v>3</v>
      </c>
      <c r="L18" s="8">
        <v>-3</v>
      </c>
      <c r="M18" s="22">
        <f t="shared" si="4"/>
        <v>1</v>
      </c>
      <c r="N18" s="53">
        <f t="shared" si="5"/>
        <v>3.2</v>
      </c>
      <c r="O18" s="56" t="str">
        <f t="shared" si="9"/>
        <v>с</v>
      </c>
      <c r="Q18">
        <f t="shared" si="6"/>
        <v>3.2</v>
      </c>
      <c r="R18" t="b">
        <f t="shared" si="7"/>
        <v>1</v>
      </c>
      <c r="S18" t="b">
        <f t="shared" si="8"/>
        <v>1</v>
      </c>
    </row>
    <row r="19" spans="1:19" ht="15.75">
      <c r="A19" s="22">
        <v>10</v>
      </c>
      <c r="B19" s="62" t="s">
        <v>68</v>
      </c>
      <c r="C19" s="55" t="s">
        <v>50</v>
      </c>
      <c r="D19" s="64">
        <v>6.5</v>
      </c>
      <c r="E19" s="22">
        <f t="shared" si="0"/>
        <v>4</v>
      </c>
      <c r="F19" s="8">
        <v>4.49</v>
      </c>
      <c r="G19" s="22">
        <f t="shared" si="1"/>
        <v>5</v>
      </c>
      <c r="H19" s="10">
        <v>155</v>
      </c>
      <c r="I19" s="22">
        <f t="shared" si="2"/>
        <v>5</v>
      </c>
      <c r="J19" s="8">
        <v>9</v>
      </c>
      <c r="K19" s="22">
        <f t="shared" si="3"/>
        <v>5</v>
      </c>
      <c r="L19" s="8">
        <v>4</v>
      </c>
      <c r="M19" s="22">
        <f t="shared" si="4"/>
        <v>4</v>
      </c>
      <c r="N19" s="53">
        <f t="shared" si="5"/>
        <v>4.6</v>
      </c>
      <c r="O19" s="56" t="str">
        <f t="shared" si="9"/>
        <v>в</v>
      </c>
      <c r="Q19">
        <f t="shared" si="6"/>
        <v>4.6</v>
      </c>
      <c r="R19" t="b">
        <f t="shared" si="7"/>
        <v>1</v>
      </c>
      <c r="S19" t="b">
        <f t="shared" si="8"/>
        <v>1</v>
      </c>
    </row>
    <row r="20" spans="1:19" ht="15.75">
      <c r="A20" s="22">
        <v>11</v>
      </c>
      <c r="B20" s="62" t="s">
        <v>69</v>
      </c>
      <c r="C20" s="55" t="s">
        <v>49</v>
      </c>
      <c r="D20" s="64">
        <v>6.2</v>
      </c>
      <c r="E20" s="22">
        <f t="shared" si="0"/>
        <v>4</v>
      </c>
      <c r="F20" s="8">
        <v>6.27</v>
      </c>
      <c r="G20" s="22">
        <f t="shared" si="1"/>
        <v>4</v>
      </c>
      <c r="H20" s="10">
        <v>138</v>
      </c>
      <c r="I20" s="22">
        <f t="shared" si="2"/>
        <v>4</v>
      </c>
      <c r="J20" s="8">
        <v>8</v>
      </c>
      <c r="K20" s="22">
        <f t="shared" si="3"/>
        <v>5</v>
      </c>
      <c r="L20" s="8">
        <v>13</v>
      </c>
      <c r="M20" s="22">
        <f t="shared" si="4"/>
        <v>5</v>
      </c>
      <c r="N20" s="53">
        <f t="shared" si="5"/>
        <v>4.4</v>
      </c>
      <c r="O20" s="56" t="str">
        <f t="shared" si="9"/>
        <v>в\с</v>
      </c>
      <c r="Q20">
        <f t="shared" si="6"/>
        <v>4.4</v>
      </c>
      <c r="R20" t="b">
        <f t="shared" si="7"/>
        <v>1</v>
      </c>
      <c r="S20" t="b">
        <f t="shared" si="8"/>
        <v>1</v>
      </c>
    </row>
    <row r="21" spans="1:19" ht="15.75">
      <c r="A21" s="22">
        <v>12</v>
      </c>
      <c r="B21" s="62" t="s">
        <v>104</v>
      </c>
      <c r="C21" s="55" t="s">
        <v>103</v>
      </c>
      <c r="D21" s="64">
        <v>6.5</v>
      </c>
      <c r="E21" s="22">
        <f t="shared" si="0"/>
        <v>4</v>
      </c>
      <c r="F21" s="8">
        <v>5.33</v>
      </c>
      <c r="G21" s="22">
        <f t="shared" si="1"/>
        <v>5</v>
      </c>
      <c r="H21" s="10">
        <v>140</v>
      </c>
      <c r="I21" s="22">
        <f t="shared" si="2"/>
        <v>4</v>
      </c>
      <c r="J21" s="8">
        <v>12</v>
      </c>
      <c r="K21" s="22">
        <f t="shared" si="3"/>
        <v>5</v>
      </c>
      <c r="L21" s="8">
        <v>10</v>
      </c>
      <c r="M21" s="22">
        <f t="shared" si="4"/>
        <v>5</v>
      </c>
      <c r="N21" s="53">
        <f t="shared" si="5"/>
        <v>4.6</v>
      </c>
      <c r="O21" s="56" t="str">
        <f t="shared" si="9"/>
        <v>в</v>
      </c>
      <c r="Q21">
        <f t="shared" si="6"/>
        <v>4.6</v>
      </c>
      <c r="R21" t="b">
        <f t="shared" si="7"/>
        <v>1</v>
      </c>
      <c r="S21" t="b">
        <f t="shared" si="8"/>
        <v>1</v>
      </c>
    </row>
    <row r="22" spans="1:19" ht="15.75">
      <c r="A22" s="22">
        <v>13</v>
      </c>
      <c r="B22" s="62" t="s">
        <v>70</v>
      </c>
      <c r="C22" s="55" t="s">
        <v>49</v>
      </c>
      <c r="D22" s="64">
        <v>5.7</v>
      </c>
      <c r="E22" s="22">
        <f t="shared" si="0"/>
        <v>5</v>
      </c>
      <c r="F22" s="8">
        <v>6.35</v>
      </c>
      <c r="G22" s="22">
        <f t="shared" si="1"/>
        <v>4</v>
      </c>
      <c r="H22" s="10">
        <v>135</v>
      </c>
      <c r="I22" s="22">
        <f t="shared" si="2"/>
        <v>3</v>
      </c>
      <c r="J22" s="8">
        <v>10</v>
      </c>
      <c r="K22" s="22">
        <f t="shared" si="3"/>
        <v>5</v>
      </c>
      <c r="L22" s="8">
        <v>15</v>
      </c>
      <c r="M22" s="22">
        <f t="shared" si="4"/>
        <v>5</v>
      </c>
      <c r="N22" s="53">
        <f t="shared" si="5"/>
        <v>4.4</v>
      </c>
      <c r="O22" s="56" t="str">
        <f t="shared" si="9"/>
        <v>в\с</v>
      </c>
      <c r="Q22">
        <f t="shared" si="6"/>
        <v>4.4</v>
      </c>
      <c r="R22" t="b">
        <f t="shared" si="7"/>
        <v>1</v>
      </c>
      <c r="S22" t="b">
        <f t="shared" si="8"/>
        <v>1</v>
      </c>
    </row>
    <row r="23" spans="1:19" ht="15.75">
      <c r="A23" s="22">
        <v>14</v>
      </c>
      <c r="B23" s="62" t="s">
        <v>71</v>
      </c>
      <c r="C23" s="55" t="s">
        <v>50</v>
      </c>
      <c r="D23" s="64">
        <v>6.2</v>
      </c>
      <c r="E23" s="22">
        <f t="shared" si="0"/>
        <v>4</v>
      </c>
      <c r="F23" s="8">
        <v>5.29</v>
      </c>
      <c r="G23" s="22">
        <f t="shared" si="1"/>
        <v>5</v>
      </c>
      <c r="H23" s="10">
        <v>125</v>
      </c>
      <c r="I23" s="22">
        <f t="shared" si="2"/>
        <v>3</v>
      </c>
      <c r="J23" s="8">
        <v>7</v>
      </c>
      <c r="K23" s="22">
        <f t="shared" si="3"/>
        <v>5</v>
      </c>
      <c r="L23" s="8">
        <v>-3</v>
      </c>
      <c r="M23" s="22">
        <f t="shared" si="4"/>
        <v>1</v>
      </c>
      <c r="N23" s="53">
        <f t="shared" si="5"/>
        <v>3.6</v>
      </c>
      <c r="O23" s="56" t="str">
        <f t="shared" si="9"/>
        <v>в\с</v>
      </c>
      <c r="Q23">
        <f t="shared" si="6"/>
        <v>3.6</v>
      </c>
      <c r="R23" t="b">
        <f t="shared" si="7"/>
        <v>1</v>
      </c>
      <c r="S23" t="b">
        <f t="shared" si="8"/>
        <v>1</v>
      </c>
    </row>
    <row r="24" spans="1:19" ht="15.75">
      <c r="A24" s="22">
        <v>15</v>
      </c>
      <c r="B24" s="62" t="s">
        <v>72</v>
      </c>
      <c r="C24" s="55" t="s">
        <v>49</v>
      </c>
      <c r="D24" s="64">
        <v>6.2</v>
      </c>
      <c r="E24" s="22">
        <f t="shared" si="0"/>
        <v>4</v>
      </c>
      <c r="F24" s="8">
        <v>6.07</v>
      </c>
      <c r="G24" s="22">
        <f t="shared" si="1"/>
        <v>5</v>
      </c>
      <c r="H24" s="10">
        <v>120</v>
      </c>
      <c r="I24" s="22">
        <f t="shared" si="2"/>
        <v>3</v>
      </c>
      <c r="J24" s="8">
        <v>6</v>
      </c>
      <c r="K24" s="22">
        <f t="shared" si="3"/>
        <v>5</v>
      </c>
      <c r="L24" s="8">
        <v>9</v>
      </c>
      <c r="M24" s="22">
        <f t="shared" si="4"/>
        <v>4</v>
      </c>
      <c r="N24" s="53">
        <f t="shared" si="5"/>
        <v>4.2</v>
      </c>
      <c r="O24" s="56" t="str">
        <f t="shared" si="9"/>
        <v>в\с</v>
      </c>
      <c r="Q24">
        <f t="shared" si="6"/>
        <v>4.2</v>
      </c>
      <c r="R24" t="b">
        <f t="shared" si="7"/>
        <v>1</v>
      </c>
      <c r="S24" t="b">
        <f t="shared" si="8"/>
        <v>1</v>
      </c>
    </row>
    <row r="25" spans="1:19" ht="15.75">
      <c r="A25" s="22">
        <v>16</v>
      </c>
      <c r="B25" s="62" t="s">
        <v>73</v>
      </c>
      <c r="C25" s="55" t="s">
        <v>49</v>
      </c>
      <c r="D25" s="64">
        <v>10</v>
      </c>
      <c r="E25" s="22">
        <f t="shared" si="0"/>
        <v>1</v>
      </c>
      <c r="F25" s="8" t="s">
        <v>51</v>
      </c>
      <c r="G25" s="22">
        <f t="shared" si="1"/>
        <v>1</v>
      </c>
      <c r="H25" s="10">
        <v>125</v>
      </c>
      <c r="I25" s="22">
        <f t="shared" si="2"/>
        <v>3</v>
      </c>
      <c r="J25" s="8">
        <v>5</v>
      </c>
      <c r="K25" s="22">
        <f t="shared" si="3"/>
        <v>4</v>
      </c>
      <c r="L25" s="8">
        <v>11</v>
      </c>
      <c r="M25" s="22">
        <f t="shared" si="4"/>
        <v>5</v>
      </c>
      <c r="N25" s="53">
        <f t="shared" si="5"/>
        <v>2.8</v>
      </c>
      <c r="O25" s="56" t="str">
        <f t="shared" si="9"/>
        <v>с</v>
      </c>
      <c r="Q25">
        <f t="shared" si="6"/>
        <v>2.8</v>
      </c>
      <c r="R25" t="b">
        <f t="shared" si="7"/>
        <v>1</v>
      </c>
      <c r="S25" t="b">
        <f t="shared" si="8"/>
        <v>1</v>
      </c>
    </row>
    <row r="26" spans="1:19" ht="15.75">
      <c r="A26" s="22">
        <v>17</v>
      </c>
      <c r="B26" s="62" t="s">
        <v>74</v>
      </c>
      <c r="C26" s="55" t="s">
        <v>50</v>
      </c>
      <c r="D26" s="64">
        <v>7.4</v>
      </c>
      <c r="E26" s="22">
        <f t="shared" si="0"/>
        <v>1</v>
      </c>
      <c r="F26" s="8">
        <v>6.14</v>
      </c>
      <c r="G26" s="22">
        <f t="shared" si="1"/>
        <v>5</v>
      </c>
      <c r="H26" s="10">
        <v>120</v>
      </c>
      <c r="I26" s="22">
        <f t="shared" si="2"/>
        <v>2</v>
      </c>
      <c r="J26" s="8">
        <v>8</v>
      </c>
      <c r="K26" s="22">
        <f t="shared" si="3"/>
        <v>5</v>
      </c>
      <c r="L26" s="8">
        <v>6</v>
      </c>
      <c r="M26" s="22">
        <f t="shared" si="4"/>
        <v>5</v>
      </c>
      <c r="N26" s="53">
        <f t="shared" si="5"/>
        <v>3.6</v>
      </c>
      <c r="O26" s="56" t="str">
        <f t="shared" si="9"/>
        <v>в\с</v>
      </c>
      <c r="Q26">
        <f t="shared" si="6"/>
        <v>3.6</v>
      </c>
      <c r="R26" t="b">
        <f t="shared" si="7"/>
        <v>1</v>
      </c>
      <c r="S26" t="b">
        <f t="shared" si="8"/>
        <v>1</v>
      </c>
    </row>
    <row r="27" spans="1:19" ht="15.75">
      <c r="A27" s="22">
        <v>18</v>
      </c>
      <c r="B27" s="62" t="s">
        <v>75</v>
      </c>
      <c r="C27" s="55" t="s">
        <v>49</v>
      </c>
      <c r="D27" s="64">
        <v>6.7</v>
      </c>
      <c r="E27" s="22">
        <f t="shared" si="0"/>
        <v>4</v>
      </c>
      <c r="F27" s="8">
        <v>6.1</v>
      </c>
      <c r="G27" s="22">
        <f t="shared" si="1"/>
        <v>5</v>
      </c>
      <c r="H27" s="10">
        <v>125</v>
      </c>
      <c r="I27" s="22">
        <f t="shared" si="2"/>
        <v>3</v>
      </c>
      <c r="J27" s="8">
        <v>9</v>
      </c>
      <c r="K27" s="22">
        <f t="shared" si="3"/>
        <v>5</v>
      </c>
      <c r="L27" s="8">
        <v>16</v>
      </c>
      <c r="M27" s="22">
        <f t="shared" si="4"/>
        <v>5</v>
      </c>
      <c r="N27" s="53">
        <f t="shared" si="5"/>
        <v>4.4</v>
      </c>
      <c r="O27" s="56" t="str">
        <f t="shared" si="9"/>
        <v>в\с</v>
      </c>
      <c r="Q27">
        <f t="shared" si="6"/>
        <v>4.4</v>
      </c>
      <c r="R27" t="b">
        <f t="shared" si="7"/>
        <v>1</v>
      </c>
      <c r="S27" t="b">
        <f t="shared" si="8"/>
        <v>1</v>
      </c>
    </row>
    <row r="28" spans="1:19" ht="15.75">
      <c r="A28" s="22">
        <v>19</v>
      </c>
      <c r="B28" s="62" t="s">
        <v>76</v>
      </c>
      <c r="C28" s="55" t="s">
        <v>50</v>
      </c>
      <c r="D28" s="64">
        <v>6.1</v>
      </c>
      <c r="E28" s="22">
        <f t="shared" si="0"/>
        <v>4</v>
      </c>
      <c r="F28" s="8">
        <v>5.29</v>
      </c>
      <c r="G28" s="22">
        <f t="shared" si="1"/>
        <v>5</v>
      </c>
      <c r="H28" s="10">
        <v>150</v>
      </c>
      <c r="I28" s="22">
        <f t="shared" si="2"/>
        <v>4</v>
      </c>
      <c r="J28" s="8">
        <v>7</v>
      </c>
      <c r="K28" s="22">
        <f t="shared" si="3"/>
        <v>5</v>
      </c>
      <c r="L28" s="8">
        <v>5</v>
      </c>
      <c r="M28" s="22">
        <f t="shared" si="4"/>
        <v>4</v>
      </c>
      <c r="N28" s="53">
        <f t="shared" si="5"/>
        <v>4.4</v>
      </c>
      <c r="O28" s="56" t="str">
        <f t="shared" si="9"/>
        <v>в\с</v>
      </c>
      <c r="Q28">
        <f t="shared" si="6"/>
        <v>4.4</v>
      </c>
      <c r="R28" t="b">
        <f t="shared" si="7"/>
        <v>1</v>
      </c>
      <c r="S28" t="b">
        <f t="shared" si="8"/>
        <v>1</v>
      </c>
    </row>
    <row r="29" spans="1:19" ht="15.75">
      <c r="A29" s="22">
        <v>20</v>
      </c>
      <c r="B29" s="62" t="s">
        <v>77</v>
      </c>
      <c r="C29" s="55" t="s">
        <v>49</v>
      </c>
      <c r="D29" s="64">
        <v>6.6</v>
      </c>
      <c r="E29" s="22">
        <f t="shared" si="0"/>
        <v>4</v>
      </c>
      <c r="F29" s="8">
        <v>4.57</v>
      </c>
      <c r="G29" s="22">
        <f t="shared" si="1"/>
        <v>5</v>
      </c>
      <c r="H29" s="10">
        <v>140</v>
      </c>
      <c r="I29" s="22">
        <f t="shared" si="2"/>
        <v>4</v>
      </c>
      <c r="J29" s="8">
        <v>10</v>
      </c>
      <c r="K29" s="22">
        <f t="shared" si="3"/>
        <v>5</v>
      </c>
      <c r="L29" s="8">
        <v>12</v>
      </c>
      <c r="M29" s="22">
        <f t="shared" si="4"/>
        <v>5</v>
      </c>
      <c r="N29" s="53">
        <f t="shared" si="5"/>
        <v>4.6</v>
      </c>
      <c r="O29" s="56" t="str">
        <f t="shared" si="9"/>
        <v>в</v>
      </c>
      <c r="Q29">
        <f t="shared" si="6"/>
        <v>4.6</v>
      </c>
      <c r="R29" t="b">
        <f t="shared" si="7"/>
        <v>1</v>
      </c>
      <c r="S29" t="b">
        <f t="shared" si="8"/>
        <v>1</v>
      </c>
    </row>
    <row r="30" spans="1:19" ht="15.75">
      <c r="A30" s="22">
        <v>21</v>
      </c>
      <c r="B30" s="62" t="s">
        <v>78</v>
      </c>
      <c r="C30" s="55" t="s">
        <v>50</v>
      </c>
      <c r="D30" s="64">
        <v>6.2</v>
      </c>
      <c r="E30" s="22">
        <f t="shared" si="0"/>
        <v>4</v>
      </c>
      <c r="F30" s="8">
        <v>5.28</v>
      </c>
      <c r="G30" s="22">
        <f t="shared" si="1"/>
        <v>5</v>
      </c>
      <c r="H30" s="10">
        <v>155</v>
      </c>
      <c r="I30" s="22">
        <f t="shared" si="2"/>
        <v>5</v>
      </c>
      <c r="J30" s="8">
        <v>5</v>
      </c>
      <c r="K30" s="22">
        <f t="shared" si="3"/>
        <v>4</v>
      </c>
      <c r="L30" s="8">
        <v>9</v>
      </c>
      <c r="M30" s="22">
        <f t="shared" si="4"/>
        <v>5</v>
      </c>
      <c r="N30" s="53">
        <f t="shared" si="5"/>
        <v>4.6</v>
      </c>
      <c r="O30" s="56" t="str">
        <f t="shared" si="9"/>
        <v>в</v>
      </c>
      <c r="Q30">
        <f t="shared" si="6"/>
        <v>4.6</v>
      </c>
      <c r="R30" t="b">
        <f t="shared" si="7"/>
        <v>1</v>
      </c>
      <c r="S30" t="b">
        <f t="shared" si="8"/>
        <v>1</v>
      </c>
    </row>
    <row r="31" spans="1:19" ht="15.75">
      <c r="A31" s="22">
        <v>22</v>
      </c>
      <c r="B31" s="62" t="s">
        <v>79</v>
      </c>
      <c r="C31" s="55" t="s">
        <v>49</v>
      </c>
      <c r="D31" s="64">
        <v>6.8</v>
      </c>
      <c r="E31" s="22">
        <f t="shared" si="0"/>
        <v>4</v>
      </c>
      <c r="F31" s="8">
        <v>6.01</v>
      </c>
      <c r="G31" s="22">
        <f t="shared" si="1"/>
        <v>5</v>
      </c>
      <c r="H31" s="10">
        <v>120</v>
      </c>
      <c r="I31" s="22">
        <f t="shared" si="2"/>
        <v>3</v>
      </c>
      <c r="J31" s="8">
        <v>6</v>
      </c>
      <c r="K31" s="22">
        <f t="shared" si="3"/>
        <v>5</v>
      </c>
      <c r="L31" s="8">
        <v>7</v>
      </c>
      <c r="M31" s="22">
        <f t="shared" si="4"/>
        <v>4</v>
      </c>
      <c r="N31" s="53">
        <f t="shared" si="5"/>
        <v>4.2</v>
      </c>
      <c r="O31" s="56" t="str">
        <f t="shared" si="9"/>
        <v>в\с</v>
      </c>
      <c r="Q31">
        <f t="shared" si="6"/>
        <v>4.2</v>
      </c>
      <c r="R31" t="b">
        <f t="shared" si="7"/>
        <v>1</v>
      </c>
      <c r="S31" t="b">
        <f t="shared" si="8"/>
        <v>1</v>
      </c>
    </row>
    <row r="32" spans="1:19" ht="15.75">
      <c r="A32" s="22">
        <v>23</v>
      </c>
      <c r="B32" s="62"/>
      <c r="C32" s="55"/>
      <c r="D32" s="64"/>
      <c r="E32" s="22"/>
      <c r="F32" s="8"/>
      <c r="G32" s="22"/>
      <c r="H32" s="10"/>
      <c r="I32" s="22"/>
      <c r="J32" s="8"/>
      <c r="K32" s="22"/>
      <c r="L32" s="8"/>
      <c r="M32" s="22"/>
      <c r="N32" s="53"/>
      <c r="O32" s="56"/>
      <c r="Q32" t="e">
        <f t="shared" si="6"/>
        <v>#DIV/0!</v>
      </c>
      <c r="R32" t="b">
        <f t="shared" si="7"/>
        <v>0</v>
      </c>
      <c r="S32" t="b">
        <f t="shared" si="8"/>
        <v>0</v>
      </c>
    </row>
    <row r="33" spans="1:19" ht="15.75">
      <c r="A33" s="22">
        <v>24</v>
      </c>
      <c r="B33" s="62"/>
      <c r="C33" s="55"/>
      <c r="D33" s="64"/>
      <c r="E33" s="22"/>
      <c r="F33" s="8"/>
      <c r="G33" s="22"/>
      <c r="H33" s="10"/>
      <c r="I33" s="22"/>
      <c r="J33" s="8"/>
      <c r="K33" s="22"/>
      <c r="L33" s="8"/>
      <c r="M33" s="22"/>
      <c r="N33" s="53"/>
      <c r="O33" s="56"/>
      <c r="Q33" t="e">
        <f t="shared" si="6"/>
        <v>#DIV/0!</v>
      </c>
      <c r="R33" t="b">
        <f t="shared" si="7"/>
        <v>0</v>
      </c>
      <c r="S33" t="b">
        <f t="shared" si="8"/>
        <v>0</v>
      </c>
    </row>
    <row r="34" spans="1:19" s="3" customFormat="1" ht="15.75">
      <c r="A34" s="20"/>
      <c r="B34" s="18" t="s">
        <v>10</v>
      </c>
      <c r="C34" s="21"/>
      <c r="D34" s="19"/>
      <c r="E34" s="19">
        <f>IF(ISERR(AVERAGE(E10:E33)),"",AVERAGE(E10:E33))</f>
        <v>3.5454545454545454</v>
      </c>
      <c r="F34" s="19"/>
      <c r="G34" s="19">
        <f>IF(ISERR(AVERAGE(G10:G33)),"",AVERAGE(G10:G33))</f>
        <v>4.5</v>
      </c>
      <c r="H34" s="19"/>
      <c r="I34" s="19">
        <f>IF(ISERR(AVERAGE(I10:I33)),"",AVERAGE(I10:I33))</f>
        <v>3.409090909090909</v>
      </c>
      <c r="J34" s="19"/>
      <c r="K34" s="19">
        <f>IF(ISERR(AVERAGE(K10:K33)),"",AVERAGE(K10:K33))</f>
        <v>4.409090909090909</v>
      </c>
      <c r="L34" s="19"/>
      <c r="M34" s="19">
        <f>IF(ISERR(AVERAGE(M10:M33)),"",AVERAGE(M10:M33))</f>
        <v>4.181818181818182</v>
      </c>
      <c r="N34" s="53">
        <f t="shared" si="5"/>
        <v>4.00909090909091</v>
      </c>
      <c r="O34" s="56"/>
      <c r="Q34" s="3">
        <f t="shared" si="6"/>
        <v>4.00909090909091</v>
      </c>
      <c r="S34" s="3" t="b">
        <f>ISNUMBER(Q34)</f>
        <v>1</v>
      </c>
    </row>
    <row r="36" spans="2:8" ht="15.75">
      <c r="B36" s="57" t="s">
        <v>38</v>
      </c>
      <c r="C36" s="57" t="s">
        <v>39</v>
      </c>
      <c r="D36" s="57" t="s">
        <v>40</v>
      </c>
      <c r="E36" s="57" t="s">
        <v>41</v>
      </c>
      <c r="F36" s="57" t="s">
        <v>42</v>
      </c>
      <c r="G36" s="57" t="s">
        <v>43</v>
      </c>
      <c r="H36" s="57" t="s">
        <v>44</v>
      </c>
    </row>
    <row r="37" spans="2:8" ht="15.75">
      <c r="B37" s="57" t="s">
        <v>45</v>
      </c>
      <c r="C37" s="57">
        <f>COUNTIF($O$10:$O$33,"осв")</f>
        <v>0</v>
      </c>
      <c r="D37" s="57">
        <f>COUNTIF($O$10:$O$33,"н")</f>
        <v>0</v>
      </c>
      <c r="E37" s="57">
        <f>COUNTIF($O$10:$O$33,"н\с")</f>
        <v>1</v>
      </c>
      <c r="F37" s="57">
        <f>COUNTIF($O$10:$O$33,"с")</f>
        <v>4</v>
      </c>
      <c r="G37" s="57">
        <f>COUNTIF($O$10:$O$33,"в\с")</f>
        <v>10</v>
      </c>
      <c r="H37" s="57">
        <f>COUNTIF($O$10:$O$33,"в")</f>
        <v>7</v>
      </c>
    </row>
    <row r="40" ht="13.5" thickBot="1"/>
    <row r="41" spans="2:12" ht="15.75">
      <c r="B41" s="32" t="s">
        <v>12</v>
      </c>
      <c r="C41" s="65" t="s">
        <v>18</v>
      </c>
      <c r="D41" s="66"/>
      <c r="E41" s="66"/>
      <c r="F41" s="66"/>
      <c r="G41" s="67"/>
      <c r="H41" s="65" t="s">
        <v>19</v>
      </c>
      <c r="I41" s="66"/>
      <c r="J41" s="66"/>
      <c r="K41" s="66"/>
      <c r="L41" s="67"/>
    </row>
    <row r="42" spans="2:13" ht="39.75" thickBot="1">
      <c r="B42" s="39"/>
      <c r="C42" s="43" t="s">
        <v>28</v>
      </c>
      <c r="D42" s="44" t="s">
        <v>29</v>
      </c>
      <c r="E42" s="44" t="s">
        <v>30</v>
      </c>
      <c r="F42" s="44" t="s">
        <v>31</v>
      </c>
      <c r="G42" s="45" t="s">
        <v>32</v>
      </c>
      <c r="H42" s="43" t="s">
        <v>28</v>
      </c>
      <c r="I42" s="44" t="s">
        <v>29</v>
      </c>
      <c r="J42" s="44" t="s">
        <v>30</v>
      </c>
      <c r="K42" s="44" t="s">
        <v>31</v>
      </c>
      <c r="L42" s="45" t="s">
        <v>32</v>
      </c>
      <c r="M42" s="4"/>
    </row>
    <row r="43" spans="2:12" ht="15">
      <c r="B43" s="35" t="s">
        <v>13</v>
      </c>
      <c r="C43" s="46">
        <f>'А1'!C43</f>
        <v>6.9</v>
      </c>
      <c r="D43" s="47">
        <f>'А1'!D43</f>
        <v>6.8</v>
      </c>
      <c r="E43" s="47">
        <f>'А1'!E43</f>
        <v>6.7</v>
      </c>
      <c r="F43" s="47">
        <f>'А1'!F43</f>
        <v>5.7</v>
      </c>
      <c r="G43" s="49">
        <f>'А1'!G43</f>
        <v>5.1</v>
      </c>
      <c r="H43" s="46">
        <f>'А1'!H43</f>
        <v>7.1</v>
      </c>
      <c r="I43" s="47">
        <f>'А1'!I43</f>
        <v>7</v>
      </c>
      <c r="J43" s="47">
        <f>'А1'!J43</f>
        <v>6.9</v>
      </c>
      <c r="K43" s="47">
        <f>'А1'!K43</f>
        <v>6</v>
      </c>
      <c r="L43" s="48">
        <f>'А1'!L43</f>
        <v>5.3</v>
      </c>
    </row>
    <row r="44" spans="2:12" ht="15">
      <c r="B44" s="33" t="s">
        <v>14</v>
      </c>
      <c r="C44" s="27">
        <f>'А1'!C44</f>
        <v>115</v>
      </c>
      <c r="D44" s="14">
        <f>'А1'!D44</f>
        <v>120</v>
      </c>
      <c r="E44" s="14">
        <f>'А1'!E44</f>
        <v>130</v>
      </c>
      <c r="F44" s="14">
        <f>'А1'!F44</f>
        <v>150</v>
      </c>
      <c r="G44" s="50">
        <f>'А1'!G44</f>
        <v>170</v>
      </c>
      <c r="H44" s="27">
        <f>'А1'!H44</f>
        <v>100</v>
      </c>
      <c r="I44" s="14">
        <f>'А1'!I44</f>
        <v>110</v>
      </c>
      <c r="J44" s="14">
        <f>'А1'!J44</f>
        <v>135</v>
      </c>
      <c r="K44" s="14">
        <f>'А1'!K44</f>
        <v>150</v>
      </c>
      <c r="L44" s="28">
        <f>'А1'!L44</f>
        <v>160</v>
      </c>
    </row>
    <row r="45" spans="2:12" ht="15">
      <c r="B45" s="33" t="s">
        <v>15</v>
      </c>
      <c r="C45" s="27">
        <f>'А1'!C45</f>
        <v>1</v>
      </c>
      <c r="D45" s="14">
        <f>'А1'!D45</f>
        <v>2</v>
      </c>
      <c r="E45" s="14">
        <f>'А1'!E45</f>
        <v>3</v>
      </c>
      <c r="F45" s="14">
        <f>'А1'!F45</f>
        <v>5</v>
      </c>
      <c r="G45" s="50">
        <f>'А1'!G45</f>
        <v>7.5</v>
      </c>
      <c r="H45" s="27">
        <f>'А1'!H45</f>
        <v>2</v>
      </c>
      <c r="I45" s="14">
        <f>'А1'!I45</f>
        <v>3</v>
      </c>
      <c r="J45" s="14">
        <f>'А1'!J45</f>
        <v>6</v>
      </c>
      <c r="K45" s="14">
        <f>'А1'!K45</f>
        <v>9</v>
      </c>
      <c r="L45" s="28">
        <f>'А1'!L45</f>
        <v>13</v>
      </c>
    </row>
    <row r="46" spans="2:12" ht="15">
      <c r="B46" s="33" t="s">
        <v>16</v>
      </c>
      <c r="C46" s="27">
        <f>'А1'!C46</f>
        <v>1</v>
      </c>
      <c r="D46" s="14">
        <f>'А1'!D46</f>
        <v>3</v>
      </c>
      <c r="E46" s="14">
        <f>'А1'!E46</f>
        <v>4</v>
      </c>
      <c r="F46" s="14">
        <f>'А1'!F46</f>
        <v>6</v>
      </c>
      <c r="G46" s="50">
        <f>'А1'!G46</f>
        <v>10</v>
      </c>
      <c r="H46" s="27">
        <f>'А1'!H46</f>
        <v>1</v>
      </c>
      <c r="I46" s="14">
        <f>'А1'!I46</f>
        <v>2</v>
      </c>
      <c r="J46" s="14">
        <f>'А1'!J46</f>
        <v>3</v>
      </c>
      <c r="K46" s="14">
        <f>'А1'!K46</f>
        <v>5</v>
      </c>
      <c r="L46" s="28">
        <f>'А1'!L46</f>
        <v>8</v>
      </c>
    </row>
    <row r="47" spans="2:12" ht="15.75" thickBot="1">
      <c r="B47" s="34" t="s">
        <v>17</v>
      </c>
      <c r="C47" s="29">
        <f>'А1'!C47</f>
        <v>8.17</v>
      </c>
      <c r="D47" s="30">
        <f>'А1'!D47</f>
        <v>8.16</v>
      </c>
      <c r="E47" s="30">
        <f>'А1'!E47</f>
        <v>8.15</v>
      </c>
      <c r="F47" s="30">
        <f>'А1'!F47</f>
        <v>6.15</v>
      </c>
      <c r="G47" s="51">
        <f>'А1'!G47</f>
        <v>5.16</v>
      </c>
      <c r="H47" s="29">
        <f>'А1'!H47</f>
        <v>8.42</v>
      </c>
      <c r="I47" s="30">
        <f>'А1'!I47</f>
        <v>8.41</v>
      </c>
      <c r="J47" s="30">
        <f>'А1'!J47</f>
        <v>8.4</v>
      </c>
      <c r="K47" s="30">
        <f>'А1'!K47</f>
        <v>6.2</v>
      </c>
      <c r="L47" s="31">
        <f>'А1'!L47</f>
        <v>5.4</v>
      </c>
    </row>
  </sheetData>
  <sheetProtection/>
  <protectedRanges>
    <protectedRange sqref="C43:L47" name="нормативы"/>
    <protectedRange sqref="C4" name="класс"/>
    <protectedRange sqref="B32:B33" name="Фамилии_1"/>
    <protectedRange sqref="C10:C33" name="Фамилии_2"/>
    <protectedRange sqref="D10:D33" name="бег 30_1"/>
    <protectedRange sqref="F10:F33" name="наклон_2"/>
    <protectedRange sqref="H10:H33" name="прыжок_1"/>
    <protectedRange sqref="J10:J33" name="подтягивание_1"/>
    <protectedRange sqref="L10:L33" name="кросс 1000_2"/>
    <protectedRange sqref="B10:B31" name="Фамилии_2_1"/>
  </protectedRanges>
  <mergeCells count="14">
    <mergeCell ref="O8:O9"/>
    <mergeCell ref="A1:N1"/>
    <mergeCell ref="A2:N2"/>
    <mergeCell ref="A4:B4"/>
    <mergeCell ref="A8:A9"/>
    <mergeCell ref="C8:C9"/>
    <mergeCell ref="D8:E8"/>
    <mergeCell ref="F8:G8"/>
    <mergeCell ref="C41:G41"/>
    <mergeCell ref="H41:L41"/>
    <mergeCell ref="L8:M8"/>
    <mergeCell ref="B8:B9"/>
    <mergeCell ref="H8:I8"/>
    <mergeCell ref="J8:K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S47"/>
  <sheetViews>
    <sheetView zoomScale="75" zoomScaleNormal="75" zoomScalePageLayoutView="0" workbookViewId="0" topLeftCell="A7">
      <selection activeCell="C10" sqref="C10:C31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>
      <c r="A3" s="23" t="str">
        <f>'А1'!A3</f>
        <v>СОШ №12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72" t="s">
        <v>22</v>
      </c>
      <c r="B4" s="72"/>
      <c r="C4" s="24" t="s">
        <v>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5" t="s">
        <v>21</v>
      </c>
      <c r="B5" s="2"/>
      <c r="C5" s="25">
        <f>COUNTA(B10:B33)</f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5" t="s">
        <v>20</v>
      </c>
      <c r="B6" s="2"/>
      <c r="C6" s="25">
        <f>COUNTIF(S10:S33,TRUE)</f>
        <v>22</v>
      </c>
      <c r="D6" s="26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8" t="s">
        <v>0</v>
      </c>
      <c r="B8" s="68" t="s">
        <v>1</v>
      </c>
      <c r="C8" s="73" t="s">
        <v>11</v>
      </c>
      <c r="D8" s="68" t="s">
        <v>2</v>
      </c>
      <c r="E8" s="68"/>
      <c r="F8" s="68" t="s">
        <v>3</v>
      </c>
      <c r="G8" s="68"/>
      <c r="H8" s="68" t="s">
        <v>4</v>
      </c>
      <c r="I8" s="68"/>
      <c r="J8" s="68" t="s">
        <v>5</v>
      </c>
      <c r="K8" s="68"/>
      <c r="L8" s="68" t="s">
        <v>8</v>
      </c>
      <c r="M8" s="68"/>
      <c r="N8" s="18" t="s">
        <v>9</v>
      </c>
      <c r="O8" s="69" t="s">
        <v>38</v>
      </c>
      <c r="Q8" s="4" t="s">
        <v>25</v>
      </c>
    </row>
    <row r="9" spans="1:19" ht="31.5">
      <c r="A9" s="68"/>
      <c r="B9" s="68"/>
      <c r="C9" s="74"/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  <c r="J9" s="17" t="s">
        <v>6</v>
      </c>
      <c r="K9" s="17" t="s">
        <v>7</v>
      </c>
      <c r="L9" s="17" t="s">
        <v>6</v>
      </c>
      <c r="M9" s="17" t="s">
        <v>7</v>
      </c>
      <c r="N9" s="17" t="s">
        <v>7</v>
      </c>
      <c r="O9" s="70"/>
      <c r="Q9" t="s">
        <v>24</v>
      </c>
      <c r="R9" t="s">
        <v>26</v>
      </c>
      <c r="S9" t="s">
        <v>27</v>
      </c>
    </row>
    <row r="10" spans="1:19" ht="15.75">
      <c r="A10" s="22">
        <v>1</v>
      </c>
      <c r="B10" s="62" t="s">
        <v>80</v>
      </c>
      <c r="C10" s="12" t="s">
        <v>102</v>
      </c>
      <c r="D10" s="63">
        <v>6.3</v>
      </c>
      <c r="E10" s="22">
        <f aca="true" t="shared" si="0" ref="E10:E33">IF(D10="","",IF(C10="м",(IF($C$43&lt;=D10,1,IF($D$43&lt;=D10,2,IF($E$43&lt;=D10,3,IF($F$43&lt;=D10,4,5))))),(IF(C10="ж",(IF($H$43&lt;=D10,1,IF($I$43&lt;=D10,2,IF($J$43&lt;=D10,3,IF($K$43&lt;=D10,4,5))))),"ПОЛ ?"))))</f>
        <v>4</v>
      </c>
      <c r="F10" s="5">
        <v>6.05</v>
      </c>
      <c r="G10" s="22">
        <f aca="true" t="shared" si="1" ref="G10:G33">IF(F10="","",IF(C10="м",(IF($C$47&lt;=F10,1,IF($D$47&lt;=F10,2,IF($E$47&lt;=F10,3,IF($F$47&lt;=F10,4,5))))),(IF(C10="ж",(IF($H$47&lt;=F10,1,IF($I$47&lt;=F10,2,IF($J$47&lt;=F10,3,IF($K$47&lt;=F10,4,5))))),"ПОЛ ?"))))</f>
        <v>5</v>
      </c>
      <c r="H10" s="9">
        <v>139</v>
      </c>
      <c r="I10" s="22">
        <f aca="true" t="shared" si="2" ref="I10:I33">IF(H10="","",IF(C10="м",(IF($C$44&gt;=H10,1,IF($D$44&gt;=H10,2,IF($E$44&gt;=H10,3,IF($F$44&gt;=H10,4,5))))),(IF(C10="ж",(IF($H$44&gt;=H10,1,IF($I$44&gt;=H10,2,IF($J$44&gt;=H10,3,IF($K$44&gt;=H10,4,5))))),"ПОЛ ?"))))</f>
        <v>4</v>
      </c>
      <c r="J10" s="9">
        <v>8</v>
      </c>
      <c r="K10" s="22">
        <f aca="true" t="shared" si="3" ref="K10:K33">IF(J10="","",IF(C10="м",(IF($C$46&gt;=J10,1,IF($D$46&gt;=J10,2,IF($E$46&gt;=J10,3,IF($F$46&gt;=J10,4,5))))),(IF(C10="ж",(IF($H$46&gt;=J10,1,IF($I$46&gt;=J10,2,IF($J$46&gt;=J10,3,IF($K$46&gt;=J10,4,5))))),"ПОЛ ?"))))</f>
        <v>5</v>
      </c>
      <c r="L10" s="9">
        <v>9</v>
      </c>
      <c r="M10" s="22">
        <f aca="true" t="shared" si="4" ref="M10:M33">IF(L10="","",IF(C10="м",(IF($C$45&gt;=L10,1,IF($D$45&gt;=L10,2,IF($E$45&gt;=L10,3,IF($F$45&gt;=L10,4,5))))),(IF(C10="ж",(IF($H$45&gt;=L10,1,IF($I$45&gt;=L10,2,IF($J$45&gt;=L10,3,IF($K$45&gt;=L10,4,5))))),"ПОЛ ?"))))</f>
        <v>4</v>
      </c>
      <c r="N10" s="53">
        <f aca="true" t="shared" si="5" ref="N10:N34">IF(S10,Q10,"")</f>
        <v>4.4</v>
      </c>
      <c r="O10" s="56" t="str">
        <f>IF(B10="","",IF(N10="","осв",IF(N10&lt;=1.5,"н",IF(N10&lt;=2.5,"н\с",IF(N10&lt;=3.5,"с",IF(N10&lt;=4.5,"в\с","в"))))))</f>
        <v>в\с</v>
      </c>
      <c r="Q10">
        <f aca="true" t="shared" si="6" ref="Q10:Q34">AVERAGE(E10,G10,I10,K10,M10)</f>
        <v>4.4</v>
      </c>
      <c r="R10" t="b">
        <f aca="true" t="shared" si="7" ref="R10:R33">OR(ISNUMBER(D10),ISNUMBER(F10),ISNUMBER(H10),ISNUMBER(J10),ISNUMBER(L10))</f>
        <v>1</v>
      </c>
      <c r="S10" t="b">
        <f aca="true" t="shared" si="8" ref="S10:S33">AND(ISNUMBER(Q10),IF(R10,TRUE,FALSE))</f>
        <v>1</v>
      </c>
    </row>
    <row r="11" spans="1:19" ht="15.75">
      <c r="A11" s="22">
        <v>2</v>
      </c>
      <c r="B11" s="62" t="s">
        <v>81</v>
      </c>
      <c r="C11" s="12" t="s">
        <v>103</v>
      </c>
      <c r="D11" s="63">
        <v>6.6</v>
      </c>
      <c r="E11" s="22">
        <f t="shared" si="0"/>
        <v>4</v>
      </c>
      <c r="F11" s="7">
        <v>6.07</v>
      </c>
      <c r="G11" s="22">
        <f t="shared" si="1"/>
        <v>5</v>
      </c>
      <c r="H11" s="9">
        <v>130</v>
      </c>
      <c r="I11" s="22">
        <f t="shared" si="2"/>
        <v>3</v>
      </c>
      <c r="J11" s="9">
        <v>5</v>
      </c>
      <c r="K11" s="22">
        <f t="shared" si="3"/>
        <v>4</v>
      </c>
      <c r="L11" s="7">
        <v>6</v>
      </c>
      <c r="M11" s="22">
        <f t="shared" si="4"/>
        <v>5</v>
      </c>
      <c r="N11" s="53">
        <f t="shared" si="5"/>
        <v>4.2</v>
      </c>
      <c r="O11" s="56" t="str">
        <f aca="true" t="shared" si="9" ref="O11:O33">IF(B11="","",IF(N11="","осв",IF(N11&lt;=1.5,"н",IF(N11&lt;=2.5,"н\с",IF(N11&lt;=3.5,"с",IF(N11&lt;=4.5,"в\с","в"))))))</f>
        <v>в\с</v>
      </c>
      <c r="Q11">
        <f t="shared" si="6"/>
        <v>4.2</v>
      </c>
      <c r="R11" t="b">
        <f t="shared" si="7"/>
        <v>1</v>
      </c>
      <c r="S11" t="b">
        <f t="shared" si="8"/>
        <v>1</v>
      </c>
    </row>
    <row r="12" spans="1:19" ht="15.75">
      <c r="A12" s="22">
        <v>3</v>
      </c>
      <c r="B12" s="62" t="s">
        <v>82</v>
      </c>
      <c r="C12" s="13" t="s">
        <v>103</v>
      </c>
      <c r="D12" s="64">
        <v>6.2</v>
      </c>
      <c r="E12" s="22">
        <f t="shared" si="0"/>
        <v>4</v>
      </c>
      <c r="F12" s="8">
        <v>4.38</v>
      </c>
      <c r="G12" s="22">
        <f t="shared" si="1"/>
        <v>5</v>
      </c>
      <c r="H12" s="10">
        <v>145</v>
      </c>
      <c r="I12" s="22">
        <f t="shared" si="2"/>
        <v>4</v>
      </c>
      <c r="J12" s="9">
        <v>10</v>
      </c>
      <c r="K12" s="22">
        <f t="shared" si="3"/>
        <v>5</v>
      </c>
      <c r="L12" s="8">
        <v>5</v>
      </c>
      <c r="M12" s="22">
        <f t="shared" si="4"/>
        <v>4</v>
      </c>
      <c r="N12" s="53">
        <f t="shared" si="5"/>
        <v>4.4</v>
      </c>
      <c r="O12" s="56" t="str">
        <f t="shared" si="9"/>
        <v>в\с</v>
      </c>
      <c r="Q12">
        <f t="shared" si="6"/>
        <v>4.4</v>
      </c>
      <c r="R12" t="b">
        <f t="shared" si="7"/>
        <v>1</v>
      </c>
      <c r="S12" t="b">
        <f t="shared" si="8"/>
        <v>1</v>
      </c>
    </row>
    <row r="13" spans="1:19" ht="15.75">
      <c r="A13" s="22">
        <v>4</v>
      </c>
      <c r="B13" s="62" t="s">
        <v>83</v>
      </c>
      <c r="C13" s="12" t="s">
        <v>102</v>
      </c>
      <c r="D13" s="63">
        <v>6.8</v>
      </c>
      <c r="E13" s="22">
        <f t="shared" si="0"/>
        <v>4</v>
      </c>
      <c r="F13" s="7">
        <v>7</v>
      </c>
      <c r="G13" s="22">
        <f t="shared" si="1"/>
        <v>4</v>
      </c>
      <c r="H13" s="9">
        <v>155</v>
      </c>
      <c r="I13" s="22">
        <f t="shared" si="2"/>
        <v>5</v>
      </c>
      <c r="J13" s="9">
        <v>8</v>
      </c>
      <c r="K13" s="22">
        <f t="shared" si="3"/>
        <v>5</v>
      </c>
      <c r="L13" s="7">
        <v>8</v>
      </c>
      <c r="M13" s="22">
        <f t="shared" si="4"/>
        <v>4</v>
      </c>
      <c r="N13" s="53">
        <f t="shared" si="5"/>
        <v>4.4</v>
      </c>
      <c r="O13" s="56" t="str">
        <f t="shared" si="9"/>
        <v>в\с</v>
      </c>
      <c r="Q13">
        <f t="shared" si="6"/>
        <v>4.4</v>
      </c>
      <c r="R13" t="b">
        <f t="shared" si="7"/>
        <v>1</v>
      </c>
      <c r="S13" t="b">
        <f t="shared" si="8"/>
        <v>1</v>
      </c>
    </row>
    <row r="14" spans="1:19" ht="15.75">
      <c r="A14" s="22">
        <v>5</v>
      </c>
      <c r="B14" s="62" t="s">
        <v>84</v>
      </c>
      <c r="C14" s="12" t="s">
        <v>103</v>
      </c>
      <c r="D14" s="63">
        <v>6.6</v>
      </c>
      <c r="E14" s="22">
        <f t="shared" si="0"/>
        <v>4</v>
      </c>
      <c r="F14" s="7">
        <v>6.48</v>
      </c>
      <c r="G14" s="22">
        <f t="shared" si="1"/>
        <v>4</v>
      </c>
      <c r="H14" s="9">
        <v>145</v>
      </c>
      <c r="I14" s="22">
        <f t="shared" si="2"/>
        <v>4</v>
      </c>
      <c r="J14" s="9">
        <v>7</v>
      </c>
      <c r="K14" s="22">
        <f t="shared" si="3"/>
        <v>5</v>
      </c>
      <c r="L14" s="7">
        <v>11</v>
      </c>
      <c r="M14" s="22">
        <f t="shared" si="4"/>
        <v>5</v>
      </c>
      <c r="N14" s="53">
        <f t="shared" si="5"/>
        <v>4.4</v>
      </c>
      <c r="O14" s="56" t="str">
        <f t="shared" si="9"/>
        <v>в\с</v>
      </c>
      <c r="Q14">
        <f t="shared" si="6"/>
        <v>4.4</v>
      </c>
      <c r="R14" t="b">
        <f t="shared" si="7"/>
        <v>1</v>
      </c>
      <c r="S14" t="b">
        <f t="shared" si="8"/>
        <v>1</v>
      </c>
    </row>
    <row r="15" spans="1:19" ht="15.75">
      <c r="A15" s="22">
        <v>6</v>
      </c>
      <c r="B15" s="62" t="s">
        <v>85</v>
      </c>
      <c r="C15" s="13" t="s">
        <v>102</v>
      </c>
      <c r="D15" s="64">
        <v>6.2</v>
      </c>
      <c r="E15" s="22">
        <f t="shared" si="0"/>
        <v>4</v>
      </c>
      <c r="F15" s="8">
        <v>5.3</v>
      </c>
      <c r="G15" s="22">
        <f t="shared" si="1"/>
        <v>5</v>
      </c>
      <c r="H15" s="10">
        <v>148</v>
      </c>
      <c r="I15" s="22">
        <f t="shared" si="2"/>
        <v>4</v>
      </c>
      <c r="J15" s="9">
        <v>6</v>
      </c>
      <c r="K15" s="22">
        <f t="shared" si="3"/>
        <v>5</v>
      </c>
      <c r="L15" s="8">
        <v>14</v>
      </c>
      <c r="M15" s="22">
        <f t="shared" si="4"/>
        <v>5</v>
      </c>
      <c r="N15" s="53">
        <f t="shared" si="5"/>
        <v>4.6</v>
      </c>
      <c r="O15" s="56" t="str">
        <f t="shared" si="9"/>
        <v>в</v>
      </c>
      <c r="Q15">
        <f t="shared" si="6"/>
        <v>4.6</v>
      </c>
      <c r="R15" t="b">
        <f t="shared" si="7"/>
        <v>1</v>
      </c>
      <c r="S15" t="b">
        <f t="shared" si="8"/>
        <v>1</v>
      </c>
    </row>
    <row r="16" spans="1:19" ht="15.75">
      <c r="A16" s="22">
        <v>7</v>
      </c>
      <c r="B16" s="62" t="s">
        <v>86</v>
      </c>
      <c r="C16" s="13" t="s">
        <v>103</v>
      </c>
      <c r="D16" s="64">
        <v>5.5</v>
      </c>
      <c r="E16" s="22">
        <f t="shared" si="0"/>
        <v>5</v>
      </c>
      <c r="F16" s="6">
        <v>5.38</v>
      </c>
      <c r="G16" s="22">
        <f t="shared" si="1"/>
        <v>5</v>
      </c>
      <c r="H16" s="10">
        <v>175</v>
      </c>
      <c r="I16" s="22">
        <f t="shared" si="2"/>
        <v>5</v>
      </c>
      <c r="J16" s="8">
        <v>12</v>
      </c>
      <c r="K16" s="22">
        <f t="shared" si="3"/>
        <v>5</v>
      </c>
      <c r="L16" s="8">
        <v>12</v>
      </c>
      <c r="M16" s="22">
        <f t="shared" si="4"/>
        <v>5</v>
      </c>
      <c r="N16" s="53">
        <f t="shared" si="5"/>
        <v>5</v>
      </c>
      <c r="O16" s="56" t="str">
        <f t="shared" si="9"/>
        <v>в</v>
      </c>
      <c r="Q16">
        <f t="shared" si="6"/>
        <v>5</v>
      </c>
      <c r="R16" t="b">
        <f t="shared" si="7"/>
        <v>1</v>
      </c>
      <c r="S16" t="b">
        <f t="shared" si="8"/>
        <v>1</v>
      </c>
    </row>
    <row r="17" spans="1:19" ht="15.75">
      <c r="A17" s="22">
        <v>8</v>
      </c>
      <c r="B17" s="62" t="s">
        <v>87</v>
      </c>
      <c r="C17" s="13" t="s">
        <v>102</v>
      </c>
      <c r="D17" s="64">
        <v>7</v>
      </c>
      <c r="E17" s="22">
        <f t="shared" si="0"/>
        <v>2</v>
      </c>
      <c r="F17" s="8">
        <v>6.8</v>
      </c>
      <c r="G17" s="22">
        <f t="shared" si="1"/>
        <v>4</v>
      </c>
      <c r="H17" s="10">
        <v>125</v>
      </c>
      <c r="I17" s="22">
        <f t="shared" si="2"/>
        <v>3</v>
      </c>
      <c r="J17" s="8">
        <v>3</v>
      </c>
      <c r="K17" s="22">
        <f t="shared" si="3"/>
        <v>3</v>
      </c>
      <c r="L17" s="8">
        <v>8</v>
      </c>
      <c r="M17" s="22">
        <f t="shared" si="4"/>
        <v>4</v>
      </c>
      <c r="N17" s="53">
        <f t="shared" si="5"/>
        <v>3.2</v>
      </c>
      <c r="O17" s="56" t="str">
        <f t="shared" si="9"/>
        <v>с</v>
      </c>
      <c r="Q17">
        <f t="shared" si="6"/>
        <v>3.2</v>
      </c>
      <c r="R17" t="b">
        <f t="shared" si="7"/>
        <v>1</v>
      </c>
      <c r="S17" t="b">
        <f t="shared" si="8"/>
        <v>1</v>
      </c>
    </row>
    <row r="18" spans="1:19" ht="15.75">
      <c r="A18" s="22">
        <v>9</v>
      </c>
      <c r="B18" s="62" t="s">
        <v>88</v>
      </c>
      <c r="C18" s="13" t="s">
        <v>102</v>
      </c>
      <c r="D18" s="64">
        <v>6.4</v>
      </c>
      <c r="E18" s="22">
        <f t="shared" si="0"/>
        <v>4</v>
      </c>
      <c r="F18" s="8">
        <v>6.47</v>
      </c>
      <c r="G18" s="22">
        <f t="shared" si="1"/>
        <v>4</v>
      </c>
      <c r="H18" s="10">
        <v>165</v>
      </c>
      <c r="I18" s="22">
        <f t="shared" si="2"/>
        <v>5</v>
      </c>
      <c r="J18" s="8">
        <v>7</v>
      </c>
      <c r="K18" s="22">
        <f t="shared" si="3"/>
        <v>5</v>
      </c>
      <c r="L18" s="8">
        <v>3</v>
      </c>
      <c r="M18" s="22">
        <f t="shared" si="4"/>
        <v>2</v>
      </c>
      <c r="N18" s="53">
        <f t="shared" si="5"/>
        <v>4</v>
      </c>
      <c r="O18" s="56" t="str">
        <f t="shared" si="9"/>
        <v>в\с</v>
      </c>
      <c r="Q18">
        <f t="shared" si="6"/>
        <v>4</v>
      </c>
      <c r="R18" t="b">
        <f t="shared" si="7"/>
        <v>1</v>
      </c>
      <c r="S18" t="b">
        <f t="shared" si="8"/>
        <v>1</v>
      </c>
    </row>
    <row r="19" spans="1:19" ht="15.75">
      <c r="A19" s="22">
        <v>10</v>
      </c>
      <c r="B19" s="62" t="s">
        <v>89</v>
      </c>
      <c r="C19" s="13" t="s">
        <v>102</v>
      </c>
      <c r="D19" s="64">
        <v>6.9</v>
      </c>
      <c r="E19" s="22">
        <f t="shared" si="0"/>
        <v>3</v>
      </c>
      <c r="F19" s="8">
        <v>7.2</v>
      </c>
      <c r="G19" s="22">
        <f t="shared" si="1"/>
        <v>4</v>
      </c>
      <c r="H19" s="10">
        <v>115</v>
      </c>
      <c r="I19" s="22">
        <f t="shared" si="2"/>
        <v>3</v>
      </c>
      <c r="J19" s="8">
        <v>5</v>
      </c>
      <c r="K19" s="22">
        <f t="shared" si="3"/>
        <v>4</v>
      </c>
      <c r="L19" s="8">
        <v>13</v>
      </c>
      <c r="M19" s="22">
        <f t="shared" si="4"/>
        <v>5</v>
      </c>
      <c r="N19" s="53">
        <f t="shared" si="5"/>
        <v>3.8</v>
      </c>
      <c r="O19" s="56" t="str">
        <f t="shared" si="9"/>
        <v>в\с</v>
      </c>
      <c r="Q19">
        <f t="shared" si="6"/>
        <v>3.8</v>
      </c>
      <c r="R19" t="b">
        <f t="shared" si="7"/>
        <v>1</v>
      </c>
      <c r="S19" t="b">
        <f t="shared" si="8"/>
        <v>1</v>
      </c>
    </row>
    <row r="20" spans="1:19" ht="15.75">
      <c r="A20" s="22">
        <v>11</v>
      </c>
      <c r="B20" s="62" t="s">
        <v>90</v>
      </c>
      <c r="C20" s="13" t="s">
        <v>102</v>
      </c>
      <c r="D20" s="64">
        <v>6.5</v>
      </c>
      <c r="E20" s="22">
        <f t="shared" si="0"/>
        <v>4</v>
      </c>
      <c r="F20" s="8">
        <v>6.47</v>
      </c>
      <c r="G20" s="22">
        <f t="shared" si="1"/>
        <v>4</v>
      </c>
      <c r="H20" s="10">
        <v>130</v>
      </c>
      <c r="I20" s="22">
        <f t="shared" si="2"/>
        <v>3</v>
      </c>
      <c r="J20" s="8">
        <v>5</v>
      </c>
      <c r="K20" s="22">
        <f t="shared" si="3"/>
        <v>4</v>
      </c>
      <c r="L20" s="8">
        <v>-3</v>
      </c>
      <c r="M20" s="22">
        <f t="shared" si="4"/>
        <v>1</v>
      </c>
      <c r="N20" s="53">
        <f t="shared" si="5"/>
        <v>3.2</v>
      </c>
      <c r="O20" s="56" t="str">
        <f t="shared" si="9"/>
        <v>с</v>
      </c>
      <c r="Q20">
        <f t="shared" si="6"/>
        <v>3.2</v>
      </c>
      <c r="R20" t="b">
        <f t="shared" si="7"/>
        <v>1</v>
      </c>
      <c r="S20" t="b">
        <f t="shared" si="8"/>
        <v>1</v>
      </c>
    </row>
    <row r="21" spans="1:19" ht="15.75">
      <c r="A21" s="22">
        <v>12</v>
      </c>
      <c r="B21" s="62" t="s">
        <v>91</v>
      </c>
      <c r="C21" s="13" t="s">
        <v>103</v>
      </c>
      <c r="D21" s="64">
        <v>6.6</v>
      </c>
      <c r="E21" s="22">
        <f t="shared" si="0"/>
        <v>4</v>
      </c>
      <c r="F21" s="8">
        <v>6.28</v>
      </c>
      <c r="G21" s="22">
        <f t="shared" si="1"/>
        <v>4</v>
      </c>
      <c r="H21" s="10">
        <v>150</v>
      </c>
      <c r="I21" s="22">
        <f t="shared" si="2"/>
        <v>4</v>
      </c>
      <c r="J21" s="8">
        <v>4</v>
      </c>
      <c r="K21" s="22">
        <f t="shared" si="3"/>
        <v>3</v>
      </c>
      <c r="L21" s="8">
        <v>4</v>
      </c>
      <c r="M21" s="22">
        <f t="shared" si="4"/>
        <v>4</v>
      </c>
      <c r="N21" s="53">
        <f t="shared" si="5"/>
        <v>3.8</v>
      </c>
      <c r="O21" s="56" t="str">
        <f t="shared" si="9"/>
        <v>в\с</v>
      </c>
      <c r="Q21">
        <f t="shared" si="6"/>
        <v>3.8</v>
      </c>
      <c r="R21" t="b">
        <f t="shared" si="7"/>
        <v>1</v>
      </c>
      <c r="S21" t="b">
        <f t="shared" si="8"/>
        <v>1</v>
      </c>
    </row>
    <row r="22" spans="1:19" ht="15.75">
      <c r="A22" s="22">
        <v>13</v>
      </c>
      <c r="B22" s="62" t="s">
        <v>92</v>
      </c>
      <c r="C22" s="13" t="s">
        <v>102</v>
      </c>
      <c r="D22" s="64">
        <v>8.7</v>
      </c>
      <c r="E22" s="22">
        <f t="shared" si="0"/>
        <v>1</v>
      </c>
      <c r="F22" s="8">
        <v>6.47</v>
      </c>
      <c r="G22" s="22">
        <f t="shared" si="1"/>
        <v>4</v>
      </c>
      <c r="H22" s="10">
        <v>125</v>
      </c>
      <c r="I22" s="22">
        <f t="shared" si="2"/>
        <v>3</v>
      </c>
      <c r="J22" s="8">
        <v>6</v>
      </c>
      <c r="K22" s="22">
        <f t="shared" si="3"/>
        <v>5</v>
      </c>
      <c r="L22" s="8">
        <v>-3</v>
      </c>
      <c r="M22" s="22">
        <f t="shared" si="4"/>
        <v>1</v>
      </c>
      <c r="N22" s="53">
        <f t="shared" si="5"/>
        <v>2.8</v>
      </c>
      <c r="O22" s="56" t="str">
        <f t="shared" si="9"/>
        <v>с</v>
      </c>
      <c r="Q22">
        <f t="shared" si="6"/>
        <v>2.8</v>
      </c>
      <c r="R22" t="b">
        <f t="shared" si="7"/>
        <v>1</v>
      </c>
      <c r="S22" t="b">
        <f t="shared" si="8"/>
        <v>1</v>
      </c>
    </row>
    <row r="23" spans="1:19" ht="15.75">
      <c r="A23" s="22">
        <v>14</v>
      </c>
      <c r="B23" s="62" t="s">
        <v>93</v>
      </c>
      <c r="C23" s="13" t="s">
        <v>50</v>
      </c>
      <c r="D23" s="64">
        <v>6.3</v>
      </c>
      <c r="E23" s="22">
        <f t="shared" si="0"/>
        <v>4</v>
      </c>
      <c r="F23" s="8">
        <v>5.03</v>
      </c>
      <c r="G23" s="22">
        <f t="shared" si="1"/>
        <v>5</v>
      </c>
      <c r="H23" s="10">
        <v>140</v>
      </c>
      <c r="I23" s="22">
        <f t="shared" si="2"/>
        <v>4</v>
      </c>
      <c r="J23" s="8">
        <v>8</v>
      </c>
      <c r="K23" s="22">
        <f t="shared" si="3"/>
        <v>5</v>
      </c>
      <c r="L23" s="8">
        <v>6</v>
      </c>
      <c r="M23" s="22">
        <f t="shared" si="4"/>
        <v>5</v>
      </c>
      <c r="N23" s="53">
        <f t="shared" si="5"/>
        <v>4.6</v>
      </c>
      <c r="O23" s="56" t="str">
        <f t="shared" si="9"/>
        <v>в</v>
      </c>
      <c r="Q23">
        <f t="shared" si="6"/>
        <v>4.6</v>
      </c>
      <c r="R23" t="b">
        <f t="shared" si="7"/>
        <v>1</v>
      </c>
      <c r="S23" t="b">
        <f t="shared" si="8"/>
        <v>1</v>
      </c>
    </row>
    <row r="24" spans="1:19" ht="15.75">
      <c r="A24" s="22">
        <v>15</v>
      </c>
      <c r="B24" s="62" t="s">
        <v>94</v>
      </c>
      <c r="C24" s="13" t="s">
        <v>103</v>
      </c>
      <c r="D24" s="64">
        <v>6.8</v>
      </c>
      <c r="E24" s="22">
        <f t="shared" si="0"/>
        <v>2</v>
      </c>
      <c r="F24" s="8">
        <v>6.45</v>
      </c>
      <c r="G24" s="22">
        <f t="shared" si="1"/>
        <v>4</v>
      </c>
      <c r="H24" s="10">
        <v>135</v>
      </c>
      <c r="I24" s="22">
        <f t="shared" si="2"/>
        <v>4</v>
      </c>
      <c r="J24" s="8">
        <v>9</v>
      </c>
      <c r="K24" s="22">
        <f t="shared" si="3"/>
        <v>5</v>
      </c>
      <c r="L24" s="8">
        <v>10</v>
      </c>
      <c r="M24" s="22">
        <f t="shared" si="4"/>
        <v>5</v>
      </c>
      <c r="N24" s="53">
        <f t="shared" si="5"/>
        <v>4</v>
      </c>
      <c r="O24" s="56" t="str">
        <f t="shared" si="9"/>
        <v>в\с</v>
      </c>
      <c r="Q24">
        <f t="shared" si="6"/>
        <v>4</v>
      </c>
      <c r="R24" t="b">
        <f t="shared" si="7"/>
        <v>1</v>
      </c>
      <c r="S24" t="b">
        <f t="shared" si="8"/>
        <v>1</v>
      </c>
    </row>
    <row r="25" spans="1:19" ht="15.75">
      <c r="A25" s="22">
        <v>16</v>
      </c>
      <c r="B25" s="62" t="s">
        <v>95</v>
      </c>
      <c r="C25" s="13" t="s">
        <v>102</v>
      </c>
      <c r="D25" s="64">
        <v>6.3</v>
      </c>
      <c r="E25" s="22">
        <f t="shared" si="0"/>
        <v>4</v>
      </c>
      <c r="F25" s="8">
        <v>4.43</v>
      </c>
      <c r="G25" s="22">
        <f t="shared" si="1"/>
        <v>5</v>
      </c>
      <c r="H25" s="10">
        <v>140</v>
      </c>
      <c r="I25" s="22">
        <f t="shared" si="2"/>
        <v>4</v>
      </c>
      <c r="J25" s="8">
        <v>10</v>
      </c>
      <c r="K25" s="22">
        <f t="shared" si="3"/>
        <v>5</v>
      </c>
      <c r="L25" s="8">
        <v>15</v>
      </c>
      <c r="M25" s="22">
        <f t="shared" si="4"/>
        <v>5</v>
      </c>
      <c r="N25" s="53">
        <f t="shared" si="5"/>
        <v>4.6</v>
      </c>
      <c r="O25" s="56" t="str">
        <f t="shared" si="9"/>
        <v>в</v>
      </c>
      <c r="Q25">
        <f t="shared" si="6"/>
        <v>4.6</v>
      </c>
      <c r="R25" t="b">
        <f t="shared" si="7"/>
        <v>1</v>
      </c>
      <c r="S25" t="b">
        <f t="shared" si="8"/>
        <v>1</v>
      </c>
    </row>
    <row r="26" spans="1:19" ht="15.75">
      <c r="A26" s="22">
        <v>17</v>
      </c>
      <c r="B26" s="62" t="s">
        <v>96</v>
      </c>
      <c r="C26" s="13" t="s">
        <v>103</v>
      </c>
      <c r="D26" s="64">
        <v>6.2</v>
      </c>
      <c r="E26" s="22">
        <f t="shared" si="0"/>
        <v>4</v>
      </c>
      <c r="F26" s="8">
        <v>6.05</v>
      </c>
      <c r="G26" s="22">
        <f t="shared" si="1"/>
        <v>5</v>
      </c>
      <c r="H26" s="10">
        <v>148</v>
      </c>
      <c r="I26" s="22">
        <f t="shared" si="2"/>
        <v>4</v>
      </c>
      <c r="J26" s="8">
        <v>11</v>
      </c>
      <c r="K26" s="22">
        <f t="shared" si="3"/>
        <v>5</v>
      </c>
      <c r="L26" s="8">
        <v>10</v>
      </c>
      <c r="M26" s="22">
        <f t="shared" si="4"/>
        <v>5</v>
      </c>
      <c r="N26" s="53">
        <f t="shared" si="5"/>
        <v>4.6</v>
      </c>
      <c r="O26" s="56" t="str">
        <f t="shared" si="9"/>
        <v>в</v>
      </c>
      <c r="Q26">
        <f t="shared" si="6"/>
        <v>4.6</v>
      </c>
      <c r="R26" t="b">
        <f t="shared" si="7"/>
        <v>1</v>
      </c>
      <c r="S26" t="b">
        <f t="shared" si="8"/>
        <v>1</v>
      </c>
    </row>
    <row r="27" spans="1:19" ht="15.75">
      <c r="A27" s="22">
        <v>18</v>
      </c>
      <c r="B27" s="62" t="s">
        <v>97</v>
      </c>
      <c r="C27" s="13" t="s">
        <v>102</v>
      </c>
      <c r="D27" s="64">
        <v>6.5</v>
      </c>
      <c r="E27" s="22">
        <f t="shared" si="0"/>
        <v>4</v>
      </c>
      <c r="F27" s="8">
        <v>4.34</v>
      </c>
      <c r="G27" s="22">
        <f t="shared" si="1"/>
        <v>5</v>
      </c>
      <c r="H27" s="10">
        <v>150</v>
      </c>
      <c r="I27" s="22">
        <f t="shared" si="2"/>
        <v>4</v>
      </c>
      <c r="J27" s="8">
        <v>12</v>
      </c>
      <c r="K27" s="22">
        <f t="shared" si="3"/>
        <v>5</v>
      </c>
      <c r="L27" s="8">
        <v>9</v>
      </c>
      <c r="M27" s="22">
        <f t="shared" si="4"/>
        <v>4</v>
      </c>
      <c r="N27" s="53">
        <f t="shared" si="5"/>
        <v>4.4</v>
      </c>
      <c r="O27" s="56" t="str">
        <f t="shared" si="9"/>
        <v>в\с</v>
      </c>
      <c r="Q27">
        <f t="shared" si="6"/>
        <v>4.4</v>
      </c>
      <c r="R27" t="b">
        <f t="shared" si="7"/>
        <v>1</v>
      </c>
      <c r="S27" t="b">
        <f t="shared" si="8"/>
        <v>1</v>
      </c>
    </row>
    <row r="28" spans="1:19" ht="15.75">
      <c r="A28" s="22">
        <v>19</v>
      </c>
      <c r="B28" s="62" t="s">
        <v>98</v>
      </c>
      <c r="C28" s="13" t="s">
        <v>102</v>
      </c>
      <c r="D28" s="64">
        <v>5.1</v>
      </c>
      <c r="E28" s="22">
        <f t="shared" si="0"/>
        <v>5</v>
      </c>
      <c r="F28" s="8">
        <v>4.22</v>
      </c>
      <c r="G28" s="22">
        <f t="shared" si="1"/>
        <v>5</v>
      </c>
      <c r="H28" s="10">
        <v>150</v>
      </c>
      <c r="I28" s="22">
        <f t="shared" si="2"/>
        <v>4</v>
      </c>
      <c r="J28" s="8">
        <v>14</v>
      </c>
      <c r="K28" s="22">
        <f t="shared" si="3"/>
        <v>5</v>
      </c>
      <c r="L28" s="8">
        <v>5</v>
      </c>
      <c r="M28" s="22">
        <f t="shared" si="4"/>
        <v>3</v>
      </c>
      <c r="N28" s="53">
        <f t="shared" si="5"/>
        <v>4.4</v>
      </c>
      <c r="O28" s="56" t="str">
        <f t="shared" si="9"/>
        <v>в\с</v>
      </c>
      <c r="Q28">
        <f t="shared" si="6"/>
        <v>4.4</v>
      </c>
      <c r="R28" t="b">
        <f t="shared" si="7"/>
        <v>1</v>
      </c>
      <c r="S28" t="b">
        <f t="shared" si="8"/>
        <v>1</v>
      </c>
    </row>
    <row r="29" spans="1:19" ht="15.75">
      <c r="A29" s="22">
        <v>20</v>
      </c>
      <c r="B29" s="62" t="s">
        <v>99</v>
      </c>
      <c r="C29" s="13" t="s">
        <v>103</v>
      </c>
      <c r="D29" s="64">
        <v>6.7</v>
      </c>
      <c r="E29" s="22">
        <f t="shared" si="0"/>
        <v>3</v>
      </c>
      <c r="F29" s="8">
        <v>6.05</v>
      </c>
      <c r="G29" s="22">
        <f t="shared" si="1"/>
        <v>5</v>
      </c>
      <c r="H29" s="10">
        <v>136</v>
      </c>
      <c r="I29" s="22">
        <f t="shared" si="2"/>
        <v>4</v>
      </c>
      <c r="J29" s="8">
        <v>8</v>
      </c>
      <c r="K29" s="22">
        <f t="shared" si="3"/>
        <v>5</v>
      </c>
      <c r="L29" s="8">
        <v>16</v>
      </c>
      <c r="M29" s="22">
        <f t="shared" si="4"/>
        <v>5</v>
      </c>
      <c r="N29" s="53">
        <f t="shared" si="5"/>
        <v>4.4</v>
      </c>
      <c r="O29" s="56" t="str">
        <f t="shared" si="9"/>
        <v>в\с</v>
      </c>
      <c r="Q29">
        <f t="shared" si="6"/>
        <v>4.4</v>
      </c>
      <c r="R29" t="b">
        <f t="shared" si="7"/>
        <v>1</v>
      </c>
      <c r="S29" t="b">
        <f t="shared" si="8"/>
        <v>1</v>
      </c>
    </row>
    <row r="30" spans="1:19" ht="15.75">
      <c r="A30" s="22">
        <v>21</v>
      </c>
      <c r="B30" s="62" t="s">
        <v>100</v>
      </c>
      <c r="C30" s="13" t="s">
        <v>103</v>
      </c>
      <c r="D30" s="64">
        <v>6</v>
      </c>
      <c r="E30" s="22">
        <f t="shared" si="0"/>
        <v>4</v>
      </c>
      <c r="F30" s="8">
        <v>5.34</v>
      </c>
      <c r="G30" s="22">
        <f t="shared" si="1"/>
        <v>5</v>
      </c>
      <c r="H30" s="10">
        <v>155</v>
      </c>
      <c r="I30" s="22">
        <f t="shared" si="2"/>
        <v>5</v>
      </c>
      <c r="J30" s="8">
        <v>5</v>
      </c>
      <c r="K30" s="22">
        <f t="shared" si="3"/>
        <v>4</v>
      </c>
      <c r="L30" s="8">
        <v>6</v>
      </c>
      <c r="M30" s="22">
        <f t="shared" si="4"/>
        <v>5</v>
      </c>
      <c r="N30" s="53">
        <f t="shared" si="5"/>
        <v>4.6</v>
      </c>
      <c r="O30" s="56" t="str">
        <f t="shared" si="9"/>
        <v>в</v>
      </c>
      <c r="Q30">
        <f t="shared" si="6"/>
        <v>4.6</v>
      </c>
      <c r="R30" t="b">
        <f t="shared" si="7"/>
        <v>1</v>
      </c>
      <c r="S30" t="b">
        <f t="shared" si="8"/>
        <v>1</v>
      </c>
    </row>
    <row r="31" spans="1:19" ht="15.75">
      <c r="A31" s="22">
        <v>22</v>
      </c>
      <c r="B31" s="62" t="s">
        <v>101</v>
      </c>
      <c r="C31" s="13" t="s">
        <v>103</v>
      </c>
      <c r="D31" s="64">
        <v>6</v>
      </c>
      <c r="E31" s="22">
        <f t="shared" si="0"/>
        <v>4</v>
      </c>
      <c r="F31" s="8">
        <v>6.28</v>
      </c>
      <c r="G31" s="22">
        <f t="shared" si="1"/>
        <v>4</v>
      </c>
      <c r="H31" s="10">
        <v>140</v>
      </c>
      <c r="I31" s="22">
        <f t="shared" si="2"/>
        <v>4</v>
      </c>
      <c r="J31" s="8">
        <v>6</v>
      </c>
      <c r="K31" s="22">
        <f t="shared" si="3"/>
        <v>4</v>
      </c>
      <c r="L31" s="8">
        <v>8</v>
      </c>
      <c r="M31" s="22">
        <f t="shared" si="4"/>
        <v>5</v>
      </c>
      <c r="N31" s="53">
        <f t="shared" si="5"/>
        <v>4.2</v>
      </c>
      <c r="O31" s="56" t="str">
        <f t="shared" si="9"/>
        <v>в\с</v>
      </c>
      <c r="Q31">
        <f t="shared" si="6"/>
        <v>4.2</v>
      </c>
      <c r="R31" t="b">
        <f t="shared" si="7"/>
        <v>1</v>
      </c>
      <c r="S31" t="b">
        <f t="shared" si="8"/>
        <v>1</v>
      </c>
    </row>
    <row r="32" spans="1:19" ht="15.75">
      <c r="A32" s="22">
        <v>23</v>
      </c>
      <c r="B32" s="62"/>
      <c r="C32" s="13"/>
      <c r="D32" s="64">
        <v>7</v>
      </c>
      <c r="E32" s="22" t="str">
        <f t="shared" si="0"/>
        <v>ПОЛ ?</v>
      </c>
      <c r="F32" s="8">
        <v>6.31</v>
      </c>
      <c r="G32" s="22" t="str">
        <f t="shared" si="1"/>
        <v>ПОЛ ?</v>
      </c>
      <c r="H32" s="10">
        <v>120</v>
      </c>
      <c r="I32" s="22" t="str">
        <f t="shared" si="2"/>
        <v>ПОЛ ?</v>
      </c>
      <c r="J32" s="8">
        <v>5</v>
      </c>
      <c r="K32" s="22" t="str">
        <f t="shared" si="3"/>
        <v>ПОЛ ?</v>
      </c>
      <c r="L32" s="8">
        <v>12</v>
      </c>
      <c r="M32" s="22" t="str">
        <f t="shared" si="4"/>
        <v>ПОЛ ?</v>
      </c>
      <c r="N32" s="53">
        <f t="shared" si="5"/>
      </c>
      <c r="O32" s="56">
        <f t="shared" si="9"/>
      </c>
      <c r="Q32" t="e">
        <f t="shared" si="6"/>
        <v>#DIV/0!</v>
      </c>
      <c r="R32" t="b">
        <f t="shared" si="7"/>
        <v>1</v>
      </c>
      <c r="S32" t="b">
        <f t="shared" si="8"/>
        <v>0</v>
      </c>
    </row>
    <row r="33" spans="1:19" ht="15.75">
      <c r="A33" s="22">
        <v>24</v>
      </c>
      <c r="B33" s="11"/>
      <c r="C33" s="13"/>
      <c r="D33" s="6"/>
      <c r="E33" s="22">
        <f t="shared" si="0"/>
      </c>
      <c r="F33" s="8"/>
      <c r="G33" s="22">
        <f t="shared" si="1"/>
      </c>
      <c r="H33" s="10"/>
      <c r="I33" s="22">
        <f t="shared" si="2"/>
      </c>
      <c r="J33" s="8"/>
      <c r="K33" s="22">
        <f t="shared" si="3"/>
      </c>
      <c r="L33" s="8"/>
      <c r="M33" s="22">
        <f t="shared" si="4"/>
      </c>
      <c r="N33" s="53">
        <f t="shared" si="5"/>
      </c>
      <c r="O33" s="56">
        <f t="shared" si="9"/>
      </c>
      <c r="Q33" t="e">
        <f t="shared" si="6"/>
        <v>#DIV/0!</v>
      </c>
      <c r="R33" t="b">
        <f t="shared" si="7"/>
        <v>0</v>
      </c>
      <c r="S33" t="b">
        <f t="shared" si="8"/>
        <v>0</v>
      </c>
    </row>
    <row r="34" spans="1:19" s="3" customFormat="1" ht="15.75">
      <c r="A34" s="20"/>
      <c r="B34" s="18" t="s">
        <v>10</v>
      </c>
      <c r="C34" s="21"/>
      <c r="D34" s="19"/>
      <c r="E34" s="19">
        <f>IF(ISERR(AVERAGE(E10:E33)),"",AVERAGE(E10:E33))</f>
        <v>3.6818181818181817</v>
      </c>
      <c r="F34" s="19"/>
      <c r="G34" s="19">
        <f>IF(ISERR(AVERAGE(G10:G33)),"",AVERAGE(G10:G33))</f>
        <v>4.545454545454546</v>
      </c>
      <c r="H34" s="19"/>
      <c r="I34" s="19">
        <f>IF(ISERR(AVERAGE(I10:I33)),"",AVERAGE(I10:I33))</f>
        <v>3.9545454545454546</v>
      </c>
      <c r="J34" s="19"/>
      <c r="K34" s="19">
        <f>IF(ISERR(AVERAGE(K10:K33)),"",AVERAGE(K10:K33))</f>
        <v>4.590909090909091</v>
      </c>
      <c r="L34" s="19"/>
      <c r="M34" s="19">
        <f>IF(ISERR(AVERAGE(M10:M33)),"",AVERAGE(M10:M33))</f>
        <v>4.136363636363637</v>
      </c>
      <c r="N34" s="53">
        <f t="shared" si="5"/>
        <v>4.181818181818182</v>
      </c>
      <c r="O34" s="56"/>
      <c r="Q34" s="3">
        <f t="shared" si="6"/>
        <v>4.181818181818182</v>
      </c>
      <c r="S34" s="3" t="b">
        <f>ISNUMBER(Q34)</f>
        <v>1</v>
      </c>
    </row>
    <row r="36" spans="2:8" ht="15.75">
      <c r="B36" s="57" t="s">
        <v>38</v>
      </c>
      <c r="C36" s="57" t="s">
        <v>39</v>
      </c>
      <c r="D36" s="57" t="s">
        <v>40</v>
      </c>
      <c r="E36" s="57" t="s">
        <v>41</v>
      </c>
      <c r="F36" s="57" t="s">
        <v>42</v>
      </c>
      <c r="G36" s="57" t="s">
        <v>43</v>
      </c>
      <c r="H36" s="57" t="s">
        <v>44</v>
      </c>
    </row>
    <row r="37" spans="2:8" ht="15.75">
      <c r="B37" s="57" t="s">
        <v>45</v>
      </c>
      <c r="C37" s="57">
        <f>COUNTIF($O$10:$O$33,"осв")</f>
        <v>0</v>
      </c>
      <c r="D37" s="57">
        <f>COUNTIF($O$10:$O$33,"н")</f>
        <v>0</v>
      </c>
      <c r="E37" s="57">
        <f>COUNTIF($O$10:$O$33,"н\с")</f>
        <v>0</v>
      </c>
      <c r="F37" s="57">
        <f>COUNTIF($O$10:$O$33,"с")</f>
        <v>3</v>
      </c>
      <c r="G37" s="57">
        <f>COUNTIF($O$10:$O$33,"в\с")</f>
        <v>13</v>
      </c>
      <c r="H37" s="57">
        <f>COUNTIF($O$10:$O$33,"в")</f>
        <v>6</v>
      </c>
    </row>
    <row r="40" ht="13.5" thickBot="1"/>
    <row r="41" spans="2:12" ht="15.75">
      <c r="B41" s="32" t="s">
        <v>12</v>
      </c>
      <c r="C41" s="65" t="s">
        <v>18</v>
      </c>
      <c r="D41" s="66"/>
      <c r="E41" s="66"/>
      <c r="F41" s="66"/>
      <c r="G41" s="67"/>
      <c r="H41" s="65" t="s">
        <v>19</v>
      </c>
      <c r="I41" s="66"/>
      <c r="J41" s="66"/>
      <c r="K41" s="66"/>
      <c r="L41" s="67"/>
    </row>
    <row r="42" spans="2:13" ht="39.75" thickBot="1">
      <c r="B42" s="39"/>
      <c r="C42" s="43" t="s">
        <v>28</v>
      </c>
      <c r="D42" s="44" t="s">
        <v>29</v>
      </c>
      <c r="E42" s="44" t="s">
        <v>30</v>
      </c>
      <c r="F42" s="44" t="s">
        <v>31</v>
      </c>
      <c r="G42" s="45" t="s">
        <v>32</v>
      </c>
      <c r="H42" s="43" t="s">
        <v>28</v>
      </c>
      <c r="I42" s="44" t="s">
        <v>29</v>
      </c>
      <c r="J42" s="44" t="s">
        <v>30</v>
      </c>
      <c r="K42" s="44" t="s">
        <v>31</v>
      </c>
      <c r="L42" s="45" t="s">
        <v>32</v>
      </c>
      <c r="M42" s="4"/>
    </row>
    <row r="43" spans="2:12" ht="15">
      <c r="B43" s="35" t="s">
        <v>13</v>
      </c>
      <c r="C43" s="46">
        <f>'А1'!C43</f>
        <v>6.9</v>
      </c>
      <c r="D43" s="47">
        <f>'А1'!D43</f>
        <v>6.8</v>
      </c>
      <c r="E43" s="47">
        <f>'А1'!E43</f>
        <v>6.7</v>
      </c>
      <c r="F43" s="47">
        <f>'А1'!F43</f>
        <v>5.7</v>
      </c>
      <c r="G43" s="49">
        <f>'А1'!G43</f>
        <v>5.1</v>
      </c>
      <c r="H43" s="46">
        <f>'А1'!H43</f>
        <v>7.1</v>
      </c>
      <c r="I43" s="47">
        <f>'А1'!I43</f>
        <v>7</v>
      </c>
      <c r="J43" s="47">
        <f>'А1'!J43</f>
        <v>6.9</v>
      </c>
      <c r="K43" s="47">
        <f>'А1'!K43</f>
        <v>6</v>
      </c>
      <c r="L43" s="48">
        <f>'А1'!L43</f>
        <v>5.3</v>
      </c>
    </row>
    <row r="44" spans="2:12" ht="15">
      <c r="B44" s="33" t="s">
        <v>14</v>
      </c>
      <c r="C44" s="27">
        <f>'А1'!C44</f>
        <v>115</v>
      </c>
      <c r="D44" s="14">
        <f>'А1'!D44</f>
        <v>120</v>
      </c>
      <c r="E44" s="14">
        <f>'А1'!E44</f>
        <v>130</v>
      </c>
      <c r="F44" s="14">
        <f>'А1'!F44</f>
        <v>150</v>
      </c>
      <c r="G44" s="50">
        <f>'А1'!G44</f>
        <v>170</v>
      </c>
      <c r="H44" s="27">
        <f>'А1'!H44</f>
        <v>100</v>
      </c>
      <c r="I44" s="14">
        <f>'А1'!I44</f>
        <v>110</v>
      </c>
      <c r="J44" s="14">
        <f>'А1'!J44</f>
        <v>135</v>
      </c>
      <c r="K44" s="14">
        <f>'А1'!K44</f>
        <v>150</v>
      </c>
      <c r="L44" s="28">
        <f>'А1'!L44</f>
        <v>160</v>
      </c>
    </row>
    <row r="45" spans="2:12" ht="15">
      <c r="B45" s="33" t="s">
        <v>58</v>
      </c>
      <c r="C45" s="27">
        <f>'А1'!C45</f>
        <v>1</v>
      </c>
      <c r="D45" s="14">
        <f>'А1'!D45</f>
        <v>2</v>
      </c>
      <c r="E45" s="14">
        <f>'А1'!E45</f>
        <v>3</v>
      </c>
      <c r="F45" s="14">
        <f>'А1'!F45</f>
        <v>5</v>
      </c>
      <c r="G45" s="50">
        <f>'А1'!G45</f>
        <v>7.5</v>
      </c>
      <c r="H45" s="27">
        <f>'А1'!H45</f>
        <v>2</v>
      </c>
      <c r="I45" s="14">
        <f>'А1'!I45</f>
        <v>3</v>
      </c>
      <c r="J45" s="14">
        <f>'А1'!J45</f>
        <v>6</v>
      </c>
      <c r="K45" s="14">
        <f>'А1'!K45</f>
        <v>9</v>
      </c>
      <c r="L45" s="28">
        <f>'А1'!L45</f>
        <v>13</v>
      </c>
    </row>
    <row r="46" spans="2:12" ht="15">
      <c r="B46" s="33" t="s">
        <v>48</v>
      </c>
      <c r="C46" s="27">
        <f>'А1'!C46</f>
        <v>1</v>
      </c>
      <c r="D46" s="14">
        <f>'А1'!D46</f>
        <v>3</v>
      </c>
      <c r="E46" s="14">
        <f>'А1'!E46</f>
        <v>4</v>
      </c>
      <c r="F46" s="14">
        <f>'А1'!F46</f>
        <v>6</v>
      </c>
      <c r="G46" s="50">
        <f>'А1'!G46</f>
        <v>10</v>
      </c>
      <c r="H46" s="27">
        <f>'А1'!H46</f>
        <v>1</v>
      </c>
      <c r="I46" s="14">
        <f>'А1'!I46</f>
        <v>2</v>
      </c>
      <c r="J46" s="14">
        <f>'А1'!J46</f>
        <v>3</v>
      </c>
      <c r="K46" s="14">
        <f>'А1'!K46</f>
        <v>5</v>
      </c>
      <c r="L46" s="28">
        <f>'А1'!L46</f>
        <v>8</v>
      </c>
    </row>
    <row r="47" spans="2:12" ht="15.75" thickBot="1">
      <c r="B47" s="34" t="s">
        <v>17</v>
      </c>
      <c r="C47" s="29">
        <f>'А1'!C47</f>
        <v>8.17</v>
      </c>
      <c r="D47" s="30">
        <f>'А1'!D47</f>
        <v>8.16</v>
      </c>
      <c r="E47" s="30">
        <f>'А1'!E47</f>
        <v>8.15</v>
      </c>
      <c r="F47" s="30">
        <f>'А1'!F47</f>
        <v>6.15</v>
      </c>
      <c r="G47" s="51">
        <f>'А1'!G47</f>
        <v>5.16</v>
      </c>
      <c r="H47" s="29">
        <f>'А1'!H47</f>
        <v>8.42</v>
      </c>
      <c r="I47" s="30">
        <f>'А1'!I47</f>
        <v>8.41</v>
      </c>
      <c r="J47" s="30">
        <f>'А1'!J47</f>
        <v>8.4</v>
      </c>
      <c r="K47" s="30">
        <f>'А1'!K47</f>
        <v>6.2</v>
      </c>
      <c r="L47" s="31">
        <f>'А1'!L47</f>
        <v>5.4</v>
      </c>
    </row>
  </sheetData>
  <sheetProtection/>
  <protectedRanges>
    <protectedRange sqref="J33" name="подтягивание"/>
    <protectedRange sqref="B33:C33" name="Фамилии"/>
    <protectedRange sqref="D33" name="бег 30"/>
    <protectedRange sqref="F33" name="наклон"/>
    <protectedRange sqref="H33" name="прыжок"/>
    <protectedRange sqref="L33" name="кросс 1000"/>
    <protectedRange sqref="C43:L47" name="нормативы"/>
    <protectedRange sqref="C4" name="класс"/>
    <protectedRange sqref="D10:D32" name="бег 30_1"/>
    <protectedRange sqref="F10:F32" name="наклон_2"/>
    <protectedRange sqref="H10:H32" name="прыжок_1"/>
    <protectedRange sqref="J10:J32" name="подтягивание_1"/>
    <protectedRange sqref="L10:L32" name="кросс 1000_2"/>
    <protectedRange sqref="B32" name="Фамилии_3"/>
    <protectedRange sqref="B10:B31" name="Фамилии_1_1"/>
    <protectedRange sqref="C32" name="Фамилии_5"/>
    <protectedRange sqref="C11:C31" name="Фамилии_6"/>
    <protectedRange sqref="C10" name="Фамилии_2_3"/>
  </protectedRanges>
  <mergeCells count="14">
    <mergeCell ref="O8:O9"/>
    <mergeCell ref="C41:G41"/>
    <mergeCell ref="H41:L41"/>
    <mergeCell ref="L8:M8"/>
    <mergeCell ref="B8:B9"/>
    <mergeCell ref="H8:I8"/>
    <mergeCell ref="J8:K8"/>
    <mergeCell ref="A1:N1"/>
    <mergeCell ref="A2:N2"/>
    <mergeCell ref="A4:B4"/>
    <mergeCell ref="A8:A9"/>
    <mergeCell ref="C8:C9"/>
    <mergeCell ref="D8:E8"/>
    <mergeCell ref="F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S20"/>
  <sheetViews>
    <sheetView zoomScale="75" zoomScaleNormal="75" zoomScalePageLayoutView="0" workbookViewId="0" topLeftCell="A1">
      <selection activeCell="E12" sqref="E12:N13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75">
      <c r="A3" s="23" t="str">
        <f>'А1'!A3</f>
        <v>СОШ №12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72" t="s">
        <v>33</v>
      </c>
      <c r="B4" s="72"/>
      <c r="C4" s="24">
        <v>3</v>
      </c>
      <c r="D4" s="2" t="s">
        <v>34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5" t="s">
        <v>37</v>
      </c>
      <c r="B5" s="2"/>
      <c r="C5" s="25" t="e">
        <f>'А1'!C5+'Б1'!C5+'А2'!C5+'Б2'!C5+#REF!+#REF!</f>
        <v>#REF!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5" t="s">
        <v>20</v>
      </c>
      <c r="B6" s="2"/>
      <c r="C6" s="25" t="e">
        <f>'А1'!C6+'Б1'!C6+'А2'!C6+'Б2'!C6+#REF!+#REF!</f>
        <v>#REF!</v>
      </c>
      <c r="D6" s="26" t="e">
        <f>C6/C5</f>
        <v>#REF!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68" t="s">
        <v>0</v>
      </c>
      <c r="B8" s="68" t="s">
        <v>35</v>
      </c>
      <c r="C8" s="73"/>
      <c r="D8" s="68" t="s">
        <v>2</v>
      </c>
      <c r="E8" s="68"/>
      <c r="F8" s="68" t="s">
        <v>3</v>
      </c>
      <c r="G8" s="68"/>
      <c r="H8" s="68" t="s">
        <v>4</v>
      </c>
      <c r="I8" s="68"/>
      <c r="J8" s="68" t="s">
        <v>5</v>
      </c>
      <c r="K8" s="68"/>
      <c r="L8" s="68" t="s">
        <v>8</v>
      </c>
      <c r="M8" s="68"/>
      <c r="N8" s="18" t="s">
        <v>9</v>
      </c>
      <c r="Q8" s="4" t="s">
        <v>25</v>
      </c>
    </row>
    <row r="9" spans="1:19" ht="31.5">
      <c r="A9" s="68"/>
      <c r="B9" s="68"/>
      <c r="C9" s="74"/>
      <c r="D9" s="17"/>
      <c r="E9" s="17" t="s">
        <v>7</v>
      </c>
      <c r="F9" s="17"/>
      <c r="G9" s="17" t="s">
        <v>7</v>
      </c>
      <c r="H9" s="17"/>
      <c r="I9" s="17" t="s">
        <v>7</v>
      </c>
      <c r="J9" s="17"/>
      <c r="K9" s="17" t="s">
        <v>7</v>
      </c>
      <c r="L9" s="17"/>
      <c r="M9" s="17" t="s">
        <v>7</v>
      </c>
      <c r="N9" s="17" t="s">
        <v>7</v>
      </c>
      <c r="Q9" t="s">
        <v>24</v>
      </c>
      <c r="R9" t="s">
        <v>26</v>
      </c>
      <c r="S9" t="s">
        <v>27</v>
      </c>
    </row>
    <row r="10" spans="1:19" ht="15.75">
      <c r="A10" s="22">
        <v>1</v>
      </c>
      <c r="B10" s="52" t="s">
        <v>53</v>
      </c>
      <c r="C10" s="12"/>
      <c r="D10" s="5"/>
      <c r="E10" s="53">
        <f>'А1'!E34</f>
        <v>2.8636363636363638</v>
      </c>
      <c r="F10" s="12"/>
      <c r="G10" s="53">
        <f>'А1'!G34</f>
        <v>4.636363636363637</v>
      </c>
      <c r="H10" s="12"/>
      <c r="I10" s="53">
        <f>'А1'!I34</f>
        <v>3.772727272727273</v>
      </c>
      <c r="J10" s="12"/>
      <c r="K10" s="53">
        <f>'А1'!K34</f>
        <v>4.5</v>
      </c>
      <c r="L10" s="12"/>
      <c r="M10" s="53">
        <f>'А1'!M34</f>
        <v>3.8181818181818183</v>
      </c>
      <c r="N10" s="53">
        <f aca="true" t="shared" si="0" ref="N10:N15">IF(S10,Q10,"")</f>
        <v>3.918181818181819</v>
      </c>
      <c r="Q10">
        <f aca="true" t="shared" si="1" ref="Q10:Q16">AVERAGE(E10,G10,I10,K10,M10)</f>
        <v>3.918181818181819</v>
      </c>
      <c r="R10" t="b">
        <f aca="true" t="shared" si="2" ref="R10:R15">OR(ISNUMBER(E10),ISNUMBER(G10),ISNUMBER(I10),ISNUMBER(K10),ISNUMBER(M10))</f>
        <v>1</v>
      </c>
      <c r="S10" t="b">
        <f aca="true" t="shared" si="3" ref="S10:S15">AND(ISNUMBER(Q10),IF(R10,TRUE,FALSE))</f>
        <v>1</v>
      </c>
    </row>
    <row r="11" spans="1:19" ht="15.75">
      <c r="A11" s="22">
        <v>2</v>
      </c>
      <c r="B11" s="52" t="s">
        <v>54</v>
      </c>
      <c r="C11" s="12"/>
      <c r="D11" s="5"/>
      <c r="E11" s="53">
        <f>'Б1'!E33</f>
        <v>3.5714285714285716</v>
      </c>
      <c r="F11" s="12"/>
      <c r="G11" s="53">
        <f>'Б1'!G33</f>
        <v>4.476190476190476</v>
      </c>
      <c r="H11" s="12"/>
      <c r="I11" s="53">
        <f>'Б1'!I33</f>
        <v>3.590909090909091</v>
      </c>
      <c r="J11" s="12"/>
      <c r="K11" s="53">
        <f>'Б1'!K33</f>
        <v>4.454545454545454</v>
      </c>
      <c r="L11" s="12"/>
      <c r="M11" s="53">
        <f>'Б1'!M33</f>
        <v>2.8636363636363638</v>
      </c>
      <c r="N11" s="53">
        <f t="shared" si="0"/>
        <v>3.791341991341991</v>
      </c>
      <c r="Q11">
        <f t="shared" si="1"/>
        <v>3.791341991341991</v>
      </c>
      <c r="R11" t="b">
        <f t="shared" si="2"/>
        <v>1</v>
      </c>
      <c r="S11" t="b">
        <f t="shared" si="3"/>
        <v>1</v>
      </c>
    </row>
    <row r="12" spans="1:19" ht="15.75">
      <c r="A12" s="22">
        <v>3</v>
      </c>
      <c r="B12" s="52" t="s">
        <v>55</v>
      </c>
      <c r="C12" s="13"/>
      <c r="D12" s="6"/>
      <c r="E12" s="53"/>
      <c r="F12" s="12"/>
      <c r="G12" s="53"/>
      <c r="H12" s="12"/>
      <c r="I12" s="53"/>
      <c r="J12" s="12"/>
      <c r="K12" s="53"/>
      <c r="L12" s="12"/>
      <c r="M12" s="53"/>
      <c r="N12" s="53"/>
      <c r="Q12" t="e">
        <f t="shared" si="1"/>
        <v>#DIV/0!</v>
      </c>
      <c r="R12" t="b">
        <f t="shared" si="2"/>
        <v>0</v>
      </c>
      <c r="S12" t="b">
        <f t="shared" si="3"/>
        <v>0</v>
      </c>
    </row>
    <row r="13" spans="1:19" ht="15.75">
      <c r="A13" s="22">
        <v>4</v>
      </c>
      <c r="B13" s="52" t="s">
        <v>56</v>
      </c>
      <c r="C13" s="12"/>
      <c r="D13" s="5"/>
      <c r="E13" s="53"/>
      <c r="F13" s="12"/>
      <c r="G13" s="53"/>
      <c r="H13" s="12"/>
      <c r="I13" s="53"/>
      <c r="J13" s="12"/>
      <c r="K13" s="53"/>
      <c r="L13" s="12"/>
      <c r="M13" s="53"/>
      <c r="N13" s="53"/>
      <c r="Q13" t="e">
        <f t="shared" si="1"/>
        <v>#DIV/0!</v>
      </c>
      <c r="R13" t="b">
        <f t="shared" si="2"/>
        <v>0</v>
      </c>
      <c r="S13" t="b">
        <f t="shared" si="3"/>
        <v>0</v>
      </c>
    </row>
    <row r="14" spans="1:19" ht="15.75">
      <c r="A14" s="22">
        <v>5</v>
      </c>
      <c r="B14" s="52"/>
      <c r="C14" s="12"/>
      <c r="D14" s="5"/>
      <c r="E14" s="53" t="e">
        <f>#REF!</f>
        <v>#REF!</v>
      </c>
      <c r="F14" s="12"/>
      <c r="G14" s="53" t="e">
        <f>#REF!</f>
        <v>#REF!</v>
      </c>
      <c r="H14" s="12"/>
      <c r="I14" s="53" t="e">
        <f>#REF!</f>
        <v>#REF!</v>
      </c>
      <c r="J14" s="12"/>
      <c r="K14" s="53" t="e">
        <f>#REF!</f>
        <v>#REF!</v>
      </c>
      <c r="L14" s="12"/>
      <c r="M14" s="53" t="e">
        <f>#REF!</f>
        <v>#REF!</v>
      </c>
      <c r="N14" s="53">
        <f t="shared" si="0"/>
      </c>
      <c r="Q14" t="e">
        <f t="shared" si="1"/>
        <v>#REF!</v>
      </c>
      <c r="R14" t="b">
        <f t="shared" si="2"/>
        <v>0</v>
      </c>
      <c r="S14" t="b">
        <f t="shared" si="3"/>
        <v>0</v>
      </c>
    </row>
    <row r="15" spans="1:19" ht="15.75">
      <c r="A15" s="22">
        <v>6</v>
      </c>
      <c r="B15" s="52"/>
      <c r="C15" s="13"/>
      <c r="D15" s="6"/>
      <c r="E15" s="53" t="e">
        <f>#REF!</f>
        <v>#REF!</v>
      </c>
      <c r="F15" s="12"/>
      <c r="G15" s="53" t="e">
        <f>#REF!</f>
        <v>#REF!</v>
      </c>
      <c r="H15" s="12"/>
      <c r="I15" s="53" t="e">
        <f>#REF!</f>
        <v>#REF!</v>
      </c>
      <c r="J15" s="12"/>
      <c r="K15" s="53" t="e">
        <f>#REF!</f>
        <v>#REF!</v>
      </c>
      <c r="L15" s="12"/>
      <c r="M15" s="53" t="e">
        <f>#REF!</f>
        <v>#REF!</v>
      </c>
      <c r="N15" s="53">
        <f t="shared" si="0"/>
      </c>
      <c r="Q15" t="e">
        <f t="shared" si="1"/>
        <v>#REF!</v>
      </c>
      <c r="R15" t="b">
        <f t="shared" si="2"/>
        <v>0</v>
      </c>
      <c r="S15" t="b">
        <f t="shared" si="3"/>
        <v>0</v>
      </c>
    </row>
    <row r="16" spans="1:19" s="3" customFormat="1" ht="15.75">
      <c r="A16" s="20"/>
      <c r="B16" s="18" t="s">
        <v>36</v>
      </c>
      <c r="C16" s="21"/>
      <c r="D16" s="19"/>
      <c r="E16" s="19">
        <f>IF(ISERR(AVERAGE(E10:E15)),"",AVERAGE(E10:E15))</f>
      </c>
      <c r="F16" s="19"/>
      <c r="G16" s="19">
        <f>IF(ISERR(AVERAGE(G10:G15)),"",AVERAGE(G10:G15))</f>
      </c>
      <c r="H16" s="19"/>
      <c r="I16" s="19">
        <f>IF(ISERR(AVERAGE(I10:I15)),"",AVERAGE(I10:I15))</f>
      </c>
      <c r="J16" s="19"/>
      <c r="K16" s="19">
        <f>IF(ISERR(AVERAGE(K10:K15)),"",AVERAGE(K10:K15))</f>
      </c>
      <c r="L16" s="19"/>
      <c r="M16" s="19">
        <f>IF(ISERR(AVERAGE(M10:M15)),"",AVERAGE(M10:M15))</f>
      </c>
      <c r="N16" s="21">
        <f>IF(S16,Q16,"")</f>
      </c>
      <c r="Q16" s="3" t="e">
        <f t="shared" si="1"/>
        <v>#DIV/0!</v>
      </c>
      <c r="S16" s="3" t="b">
        <f>ISNUMBER(Q16)</f>
        <v>0</v>
      </c>
    </row>
    <row r="19" spans="2:8" ht="15.75">
      <c r="B19" s="57" t="s">
        <v>38</v>
      </c>
      <c r="C19" s="57" t="s">
        <v>39</v>
      </c>
      <c r="D19" s="57" t="s">
        <v>40</v>
      </c>
      <c r="E19" s="57" t="s">
        <v>41</v>
      </c>
      <c r="F19" s="57" t="s">
        <v>42</v>
      </c>
      <c r="G19" s="57" t="s">
        <v>43</v>
      </c>
      <c r="H19" s="57" t="s">
        <v>44</v>
      </c>
    </row>
    <row r="20" spans="2:8" ht="15.75">
      <c r="B20" s="57" t="s">
        <v>45</v>
      </c>
      <c r="C20" s="57" t="e">
        <f>'А1'!C37+'Б1'!C36+'А2'!C37+'Б2'!C37+#REF!+#REF!</f>
        <v>#REF!</v>
      </c>
      <c r="D20" s="57" t="e">
        <f>'А1'!D37+'Б1'!D36+'А2'!D37+'Б2'!D37+#REF!+#REF!</f>
        <v>#REF!</v>
      </c>
      <c r="E20" s="57" t="e">
        <f>'А1'!E37+'Б1'!E36+'А2'!E37+'Б2'!E37+#REF!+#REF!</f>
        <v>#REF!</v>
      </c>
      <c r="F20" s="57" t="e">
        <f>'А1'!F37+'Б1'!F36+'А2'!F37+'Б2'!F37+#REF!+#REF!</f>
        <v>#REF!</v>
      </c>
      <c r="G20" s="57" t="e">
        <f>'А1'!G37+'Б1'!G36+'А2'!G37+'Б2'!G37+#REF!+#REF!</f>
        <v>#REF!</v>
      </c>
      <c r="H20" s="57" t="e">
        <f>'А1'!H37+'Б1'!H36+'А2'!H37+'Б2'!H37+#REF!+#REF!</f>
        <v>#REF!</v>
      </c>
    </row>
  </sheetData>
  <sheetProtection/>
  <protectedRanges>
    <protectedRange sqref="B10:C15" name="Фамилии"/>
    <protectedRange sqref="D10:D15" name="бег 30"/>
    <protectedRange sqref="C4" name="класс"/>
  </protectedRanges>
  <mergeCells count="11">
    <mergeCell ref="F8:G8"/>
    <mergeCell ref="L8:M8"/>
    <mergeCell ref="B8:B9"/>
    <mergeCell ref="H8:I8"/>
    <mergeCell ref="J8:K8"/>
    <mergeCell ref="A1:N1"/>
    <mergeCell ref="A2:N2"/>
    <mergeCell ref="A4:B4"/>
    <mergeCell ref="A8:A9"/>
    <mergeCell ref="C8:C9"/>
    <mergeCell ref="D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классы</dc:title>
  <dc:subject>Тестирование физических качеств</dc:subject>
  <dc:creator>Иванников И.А.</dc:creator>
  <cp:keywords/>
  <dc:description/>
  <cp:lastModifiedBy>Сизовы</cp:lastModifiedBy>
  <cp:lastPrinted>2012-12-26T15:29:29Z</cp:lastPrinted>
  <dcterms:created xsi:type="dcterms:W3CDTF">2009-05-08T08:44:20Z</dcterms:created>
  <dcterms:modified xsi:type="dcterms:W3CDTF">2013-12-25T00:50:11Z</dcterms:modified>
  <cp:category/>
  <cp:version/>
  <cp:contentType/>
  <cp:contentStatus/>
</cp:coreProperties>
</file>