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31" windowWidth="15180" windowHeight="9345" activeTab="0"/>
  </bookViews>
  <sheets>
    <sheet name="эл.бух." sheetId="1" r:id="rId1"/>
    <sheet name="зарплата 1уч" sheetId="2" r:id="rId2"/>
  </sheets>
  <definedNames/>
  <calcPr fullCalcOnLoad="1"/>
</workbook>
</file>

<file path=xl/sharedStrings.xml><?xml version="1.0" encoding="utf-8"?>
<sst xmlns="http://schemas.openxmlformats.org/spreadsheetml/2006/main" count="149" uniqueCount="94">
  <si>
    <t>повышение</t>
  </si>
  <si>
    <t>учебный год</t>
  </si>
  <si>
    <t>месяц</t>
  </si>
  <si>
    <t>№ п/п</t>
  </si>
  <si>
    <t>Ставка в месяц с учетом повышения</t>
  </si>
  <si>
    <t>Количество часов в неделю</t>
  </si>
  <si>
    <t>Зарплата в месяц</t>
  </si>
  <si>
    <t>Доплата за проверку тетрадей</t>
  </si>
  <si>
    <t>Итого з\плата</t>
  </si>
  <si>
    <t>Р\к и прочие надбавки</t>
  </si>
  <si>
    <t>Итого педагогическая  зарплата в месяц</t>
  </si>
  <si>
    <t>I-IV кл</t>
  </si>
  <si>
    <t>V-IX кл.</t>
  </si>
  <si>
    <t>X-XI кл.</t>
  </si>
  <si>
    <t>КОЛ-ВО УЧ-СЯ В КЛАССАХ</t>
  </si>
  <si>
    <t>ОПЛАТА</t>
  </si>
  <si>
    <t>часы</t>
  </si>
  <si>
    <t>факультатив</t>
  </si>
  <si>
    <t>c/п</t>
  </si>
  <si>
    <t>ставка</t>
  </si>
  <si>
    <t>сп.ставка</t>
  </si>
  <si>
    <t>сп.часы</t>
  </si>
  <si>
    <t>сп.факультатив</t>
  </si>
  <si>
    <t>обуч. на дому</t>
  </si>
  <si>
    <t>Зарплата без декретных и выходного пособия</t>
  </si>
  <si>
    <t>кол-во детей до 18 лет</t>
  </si>
  <si>
    <t>под.налог</t>
  </si>
  <si>
    <t>профсоюз</t>
  </si>
  <si>
    <t>на руки</t>
  </si>
  <si>
    <t>Высшая</t>
  </si>
  <si>
    <t>Первая</t>
  </si>
  <si>
    <t>9225-10150</t>
  </si>
  <si>
    <t>8560-9415</t>
  </si>
  <si>
    <t>7945-8740</t>
  </si>
  <si>
    <t>7375-8115</t>
  </si>
  <si>
    <t>6840-7515</t>
  </si>
  <si>
    <t>6340-6980</t>
  </si>
  <si>
    <t>Учитель</t>
  </si>
  <si>
    <t>высшая</t>
  </si>
  <si>
    <t>первая</t>
  </si>
  <si>
    <t>вторая</t>
  </si>
  <si>
    <t>без категории</t>
  </si>
  <si>
    <t>7955-8740</t>
  </si>
  <si>
    <t>стаж до 2-х лет</t>
  </si>
  <si>
    <t>4765-5270</t>
  </si>
  <si>
    <t>от 2-х до 5 лет</t>
  </si>
  <si>
    <t>5240-7580</t>
  </si>
  <si>
    <t>от 5 до 10 лет</t>
  </si>
  <si>
    <t>5770-6340</t>
  </si>
  <si>
    <t>от 10 до 20 лет</t>
  </si>
  <si>
    <t>6340-6930</t>
  </si>
  <si>
    <t>свыше 20 лет</t>
  </si>
  <si>
    <t>Стар.вожатый</t>
  </si>
  <si>
    <t>7985-8115</t>
  </si>
  <si>
    <t>свыше 10 лет</t>
  </si>
  <si>
    <t>Категория(высшая,первая,вторая)</t>
  </si>
  <si>
    <t>Стаж педагогической  работы (число лет)(2,5)</t>
  </si>
  <si>
    <t>должность (учитель, воспитатель, вожатый)</t>
  </si>
  <si>
    <t>Вожатая</t>
  </si>
  <si>
    <t>зам.директора</t>
  </si>
  <si>
    <t>директор</t>
  </si>
  <si>
    <t>Выс</t>
  </si>
  <si>
    <t>Пер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</si>
  <si>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</si>
  <si>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</si>
  <si>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</si>
  <si>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</si>
  <si>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</si>
  <si>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</si>
  <si>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</si>
  <si>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</si>
  <si>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</si>
  <si>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</si>
  <si>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</si>
  <si>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</si>
  <si>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Фонд стимулирующих выплат</t>
  </si>
  <si>
    <t>Выплаты стимулирующего характера</t>
  </si>
  <si>
    <t>воспитатель,психолог</t>
  </si>
  <si>
    <t>учитель,,логопед,ОБЖ,,</t>
  </si>
  <si>
    <t>соц.педогог,организатор,доп.образования</t>
  </si>
  <si>
    <t>Квалификационный уравень(1,2,3,4)</t>
  </si>
  <si>
    <t>без катег</t>
  </si>
  <si>
    <t>Дополнительный повышающий коэффициент</t>
  </si>
  <si>
    <t>КПП</t>
  </si>
  <si>
    <t>ДПК</t>
  </si>
  <si>
    <t>НСОТ</t>
  </si>
  <si>
    <t>Розмер минимального оклада</t>
  </si>
  <si>
    <t>Кол-во ставок</t>
  </si>
  <si>
    <t>классное руководство</t>
  </si>
  <si>
    <t>заведование каб.,  уч. мас-кой, МО</t>
  </si>
  <si>
    <t>Вредность</t>
  </si>
  <si>
    <t xml:space="preserve">    25%-сельские</t>
  </si>
  <si>
    <t>КОМПЕНСАЦИОННЫЕ ВЫПЛАТЫ</t>
  </si>
  <si>
    <t>КРО-20%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</si>
</sst>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  <numFmt numFmtId="186" formatCode="#,##0&quot;р.&quot;"/>
    <numFmt numFmtId="187" formatCode="#,##0.00&quot;р.&quot;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2" fontId="0" fillId="0" borderId="0" xfId="0" applyNumberFormat="1" applyAlignment="1">
      <alignment horizontal="right"/>
    </xf>
    <xf numFmtId="187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87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 horizontal="right"/>
    </xf>
    <xf numFmtId="0" fontId="0" fillId="0" borderId="10" xfId="0" applyBorder="1" applyAlignment="1">
      <alignment/>
    </xf>
    <xf numFmtId="0" fontId="0" fillId="34" borderId="11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4" fillId="35" borderId="13" xfId="0" applyFont="1" applyFill="1" applyBorder="1" applyAlignment="1">
      <alignment/>
    </xf>
    <xf numFmtId="0" fontId="4" fillId="35" borderId="14" xfId="0" applyFont="1" applyFill="1" applyBorder="1" applyAlignment="1">
      <alignment horizontal="left"/>
    </xf>
    <xf numFmtId="0" fontId="4" fillId="35" borderId="14" xfId="0" applyFont="1" applyFill="1" applyBorder="1" applyAlignment="1">
      <alignment/>
    </xf>
    <xf numFmtId="0" fontId="4" fillId="35" borderId="15" xfId="0" applyFont="1" applyFill="1" applyBorder="1" applyAlignment="1">
      <alignment horizontal="left"/>
    </xf>
    <xf numFmtId="187" fontId="0" fillId="33" borderId="0" xfId="0" applyNumberFormat="1" applyFill="1" applyBorder="1" applyAlignment="1">
      <alignment/>
    </xf>
    <xf numFmtId="0" fontId="4" fillId="35" borderId="16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5" fillId="35" borderId="11" xfId="0" applyFont="1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0" xfId="0" applyFill="1" applyBorder="1" applyAlignment="1">
      <alignment/>
    </xf>
    <xf numFmtId="2" fontId="0" fillId="0" borderId="0" xfId="0" applyNumberFormat="1" applyAlignment="1">
      <alignment/>
    </xf>
    <xf numFmtId="0" fontId="5" fillId="34" borderId="21" xfId="0" applyFont="1" applyFill="1" applyBorder="1" applyAlignment="1">
      <alignment/>
    </xf>
    <xf numFmtId="0" fontId="0" fillId="34" borderId="21" xfId="0" applyFill="1" applyBorder="1" applyAlignment="1">
      <alignment/>
    </xf>
    <xf numFmtId="0" fontId="6" fillId="0" borderId="22" xfId="0" applyFont="1" applyBorder="1" applyAlignment="1">
      <alignment horizontal="center"/>
    </xf>
    <xf numFmtId="0" fontId="6" fillId="34" borderId="22" xfId="0" applyFont="1" applyFill="1" applyBorder="1" applyAlignment="1">
      <alignment horizontal="center" textRotation="90" wrapText="1"/>
    </xf>
    <xf numFmtId="0" fontId="0" fillId="34" borderId="19" xfId="0" applyFill="1" applyBorder="1" applyAlignment="1">
      <alignment horizontal="center" textRotation="90" wrapText="1"/>
    </xf>
    <xf numFmtId="0" fontId="0" fillId="0" borderId="10" xfId="0" applyBorder="1" applyAlignment="1">
      <alignment horizontal="center" textRotation="90" wrapText="1"/>
    </xf>
    <xf numFmtId="0" fontId="0" fillId="0" borderId="23" xfId="0" applyBorder="1" applyAlignment="1">
      <alignment/>
    </xf>
    <xf numFmtId="0" fontId="0" fillId="33" borderId="23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24" xfId="0" applyFill="1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0" borderId="19" xfId="0" applyBorder="1" applyAlignment="1">
      <alignment/>
    </xf>
    <xf numFmtId="0" fontId="6" fillId="0" borderId="25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7" fillId="33" borderId="24" xfId="0" applyFont="1" applyFill="1" applyBorder="1" applyAlignment="1">
      <alignment horizontal="right" vertical="top" wrapText="1"/>
    </xf>
    <xf numFmtId="0" fontId="7" fillId="0" borderId="10" xfId="0" applyFont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0" fontId="0" fillId="34" borderId="24" xfId="0" applyFill="1" applyBorder="1" applyAlignment="1">
      <alignment/>
    </xf>
    <xf numFmtId="0" fontId="0" fillId="0" borderId="26" xfId="0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Border="1" applyAlignment="1">
      <alignment/>
    </xf>
    <xf numFmtId="0" fontId="7" fillId="0" borderId="21" xfId="0" applyFont="1" applyBorder="1" applyAlignment="1">
      <alignment vertical="top" wrapText="1"/>
    </xf>
    <xf numFmtId="0" fontId="0" fillId="34" borderId="18" xfId="0" applyFill="1" applyBorder="1" applyAlignment="1">
      <alignment vertical="top" wrapText="1"/>
    </xf>
    <xf numFmtId="0" fontId="0" fillId="33" borderId="17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33" borderId="26" xfId="0" applyFill="1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34" borderId="17" xfId="0" applyFill="1" applyBorder="1" applyAlignment="1">
      <alignment/>
    </xf>
    <xf numFmtId="0" fontId="0" fillId="34" borderId="26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34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6" fillId="0" borderId="0" xfId="0" applyFont="1" applyBorder="1" applyAlignment="1">
      <alignment horizontal="right" vertical="top" wrapText="1"/>
    </xf>
    <xf numFmtId="0" fontId="7" fillId="0" borderId="24" xfId="0" applyFont="1" applyFill="1" applyBorder="1" applyAlignment="1">
      <alignment vertical="top" wrapText="1"/>
    </xf>
    <xf numFmtId="0" fontId="7" fillId="34" borderId="15" xfId="0" applyFont="1" applyFill="1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6" fillId="34" borderId="15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6" fillId="33" borderId="2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24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6" fillId="36" borderId="18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0" fontId="9" fillId="0" borderId="0" xfId="0" applyFont="1" applyAlignment="1">
      <alignment horizontal="right"/>
    </xf>
    <xf numFmtId="0" fontId="9" fillId="0" borderId="25" xfId="0" applyFont="1" applyBorder="1" applyAlignment="1">
      <alignment/>
    </xf>
    <xf numFmtId="0" fontId="9" fillId="0" borderId="18" xfId="0" applyFont="1" applyBorder="1" applyAlignment="1">
      <alignment/>
    </xf>
    <xf numFmtId="0" fontId="9" fillId="34" borderId="10" xfId="0" applyFont="1" applyFill="1" applyBorder="1" applyAlignment="1">
      <alignment/>
    </xf>
    <xf numFmtId="2" fontId="0" fillId="0" borderId="22" xfId="0" applyNumberFormat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0" xfId="0" applyFill="1" applyBorder="1" applyAlignment="1">
      <alignment/>
    </xf>
    <xf numFmtId="0" fontId="11" fillId="34" borderId="22" xfId="0" applyFont="1" applyFill="1" applyBorder="1" applyAlignment="1">
      <alignment horizontal="center" textRotation="90" wrapText="1"/>
    </xf>
    <xf numFmtId="0" fontId="10" fillId="34" borderId="22" xfId="0" applyFont="1" applyFill="1" applyBorder="1" applyAlignment="1">
      <alignment textRotation="90" wrapText="1"/>
    </xf>
    <xf numFmtId="0" fontId="0" fillId="39" borderId="10" xfId="0" applyFill="1" applyBorder="1" applyAlignment="1">
      <alignment/>
    </xf>
    <xf numFmtId="0" fontId="0" fillId="40" borderId="0" xfId="0" applyFill="1" applyAlignment="1">
      <alignment/>
    </xf>
    <xf numFmtId="0" fontId="8" fillId="40" borderId="10" xfId="0" applyFont="1" applyFill="1" applyBorder="1" applyAlignment="1">
      <alignment horizontal="center" vertical="top" wrapText="1"/>
    </xf>
    <xf numFmtId="0" fontId="8" fillId="40" borderId="0" xfId="0" applyFont="1" applyFill="1" applyBorder="1" applyAlignment="1">
      <alignment horizontal="center" vertical="top" wrapText="1"/>
    </xf>
    <xf numFmtId="0" fontId="6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6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6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33" borderId="15" xfId="0" applyFill="1" applyBorder="1" applyAlignment="1">
      <alignment/>
    </xf>
    <xf numFmtId="0" fontId="0" fillId="0" borderId="34" xfId="0" applyFont="1" applyBorder="1" applyAlignment="1">
      <alignment horizontal="center"/>
    </xf>
    <xf numFmtId="0" fontId="11" fillId="37" borderId="35" xfId="0" applyFont="1" applyFill="1" applyBorder="1" applyAlignment="1">
      <alignment horizontal="center" textRotation="90" wrapText="1"/>
    </xf>
    <xf numFmtId="2" fontId="0" fillId="0" borderId="14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33" borderId="15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2" fontId="0" fillId="0" borderId="19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39" borderId="10" xfId="0" applyNumberFormat="1" applyFill="1" applyBorder="1" applyAlignment="1">
      <alignment/>
    </xf>
    <xf numFmtId="2" fontId="0" fillId="33" borderId="19" xfId="0" applyNumberFormat="1" applyFill="1" applyBorder="1" applyAlignment="1">
      <alignment/>
    </xf>
    <xf numFmtId="2" fontId="0" fillId="0" borderId="24" xfId="0" applyNumberFormat="1" applyBorder="1" applyAlignment="1">
      <alignment/>
    </xf>
    <xf numFmtId="2" fontId="0" fillId="37" borderId="11" xfId="0" applyNumberFormat="1" applyFill="1" applyBorder="1" applyAlignment="1">
      <alignment/>
    </xf>
    <xf numFmtId="0" fontId="0" fillId="37" borderId="0" xfId="0" applyFill="1" applyAlignment="1">
      <alignment/>
    </xf>
    <xf numFmtId="0" fontId="6" fillId="33" borderId="30" xfId="0" applyFont="1" applyFill="1" applyBorder="1" applyAlignment="1">
      <alignment horizontal="center"/>
    </xf>
    <xf numFmtId="0" fontId="0" fillId="0" borderId="36" xfId="0" applyBorder="1" applyAlignment="1">
      <alignment/>
    </xf>
    <xf numFmtId="2" fontId="0" fillId="0" borderId="11" xfId="0" applyNumberFormat="1" applyFont="1" applyBorder="1" applyAlignment="1">
      <alignment/>
    </xf>
    <xf numFmtId="0" fontId="0" fillId="37" borderId="22" xfId="0" applyFill="1" applyBorder="1" applyAlignment="1">
      <alignment/>
    </xf>
    <xf numFmtId="0" fontId="6" fillId="0" borderId="22" xfId="0" applyFont="1" applyBorder="1" applyAlignment="1">
      <alignment horizontal="center" vertical="top" wrapText="1"/>
    </xf>
    <xf numFmtId="0" fontId="0" fillId="0" borderId="22" xfId="0" applyBorder="1" applyAlignment="1">
      <alignment/>
    </xf>
    <xf numFmtId="0" fontId="6" fillId="33" borderId="23" xfId="0" applyFont="1" applyFill="1" applyBorder="1" applyAlignment="1">
      <alignment vertical="justify" textRotation="90"/>
    </xf>
    <xf numFmtId="0" fontId="0" fillId="33" borderId="35" xfId="0" applyFill="1" applyBorder="1" applyAlignment="1">
      <alignment vertical="justify" textRotation="90"/>
    </xf>
    <xf numFmtId="0" fontId="6" fillId="0" borderId="11" xfId="0" applyFont="1" applyBorder="1" applyAlignment="1">
      <alignment horizontal="right" vertical="top" wrapText="1"/>
    </xf>
    <xf numFmtId="0" fontId="6" fillId="0" borderId="24" xfId="0" applyFont="1" applyBorder="1" applyAlignment="1">
      <alignment horizontal="right" vertical="top" wrapText="1"/>
    </xf>
    <xf numFmtId="0" fontId="6" fillId="0" borderId="21" xfId="0" applyFont="1" applyBorder="1" applyAlignment="1">
      <alignment horizontal="righ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8" fillId="40" borderId="11" xfId="0" applyFont="1" applyFill="1" applyBorder="1" applyAlignment="1">
      <alignment horizontal="center" vertical="top" wrapText="1"/>
    </xf>
    <xf numFmtId="0" fontId="8" fillId="40" borderId="24" xfId="0" applyFont="1" applyFill="1" applyBorder="1" applyAlignment="1">
      <alignment horizontal="center" vertical="top" wrapText="1"/>
    </xf>
    <xf numFmtId="0" fontId="8" fillId="40" borderId="21" xfId="0" applyFont="1" applyFill="1" applyBorder="1" applyAlignment="1">
      <alignment horizontal="center" vertical="top" wrapText="1"/>
    </xf>
    <xf numFmtId="0" fontId="6" fillId="0" borderId="23" xfId="0" applyFont="1" applyBorder="1" applyAlignment="1">
      <alignment vertical="justify" wrapText="1"/>
    </xf>
    <xf numFmtId="0" fontId="0" fillId="0" borderId="35" xfId="0" applyBorder="1" applyAlignment="1">
      <alignment vertical="justify"/>
    </xf>
    <xf numFmtId="0" fontId="6" fillId="0" borderId="23" xfId="0" applyFont="1" applyBorder="1" applyAlignment="1">
      <alignment vertical="justify" textRotation="180" wrapText="1"/>
    </xf>
    <xf numFmtId="0" fontId="0" fillId="0" borderId="35" xfId="0" applyBorder="1" applyAlignment="1">
      <alignment vertical="justify" textRotation="180"/>
    </xf>
    <xf numFmtId="0" fontId="6" fillId="0" borderId="23" xfId="0" applyFont="1" applyBorder="1" applyAlignment="1">
      <alignment vertical="justify" textRotation="180"/>
    </xf>
    <xf numFmtId="0" fontId="6" fillId="0" borderId="28" xfId="0" applyFont="1" applyBorder="1" applyAlignment="1">
      <alignment horizontal="center" textRotation="90" wrapText="1"/>
    </xf>
    <xf numFmtId="0" fontId="0" fillId="0" borderId="28" xfId="0" applyBorder="1" applyAlignment="1">
      <alignment textRotation="90"/>
    </xf>
    <xf numFmtId="0" fontId="6" fillId="0" borderId="34" xfId="0" applyFont="1" applyBorder="1" applyAlignment="1">
      <alignment horizontal="center" textRotation="90" wrapText="1"/>
    </xf>
    <xf numFmtId="0" fontId="0" fillId="0" borderId="37" xfId="0" applyBorder="1" applyAlignment="1">
      <alignment textRotation="90"/>
    </xf>
    <xf numFmtId="0" fontId="6" fillId="34" borderId="38" xfId="0" applyFont="1" applyFill="1" applyBorder="1" applyAlignment="1">
      <alignment/>
    </xf>
    <xf numFmtId="0" fontId="0" fillId="34" borderId="22" xfId="0" applyFill="1" applyBorder="1" applyAlignment="1">
      <alignment/>
    </xf>
    <xf numFmtId="0" fontId="6" fillId="0" borderId="22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22" xfId="0" applyFont="1" applyBorder="1" applyAlignment="1">
      <alignment horizontal="center" textRotation="90" wrapText="1"/>
    </xf>
    <xf numFmtId="0" fontId="0" fillId="0" borderId="28" xfId="0" applyBorder="1" applyAlignment="1">
      <alignment/>
    </xf>
    <xf numFmtId="0" fontId="0" fillId="34" borderId="35" xfId="0" applyFill="1" applyBorder="1" applyAlignment="1">
      <alignment/>
    </xf>
    <xf numFmtId="0" fontId="6" fillId="34" borderId="35" xfId="0" applyFont="1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0" borderId="22" xfId="0" applyBorder="1" applyAlignment="1">
      <alignment wrapText="1"/>
    </xf>
    <xf numFmtId="0" fontId="0" fillId="0" borderId="2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tabSelected="1" zoomScale="75" zoomScaleNormal="75" zoomScalePageLayoutView="0" workbookViewId="0" topLeftCell="A1">
      <selection activeCell="K12" sqref="K12"/>
    </sheetView>
  </sheetViews>
  <sheetFormatPr defaultColWidth="9.140625" defaultRowHeight="12.75"/>
  <cols>
    <col min="1" max="1" width="4.140625" style="0" customWidth="1"/>
    <col min="2" max="2" width="14.57421875" style="0" customWidth="1"/>
    <col min="3" max="3" width="17.421875" style="0" customWidth="1"/>
    <col min="4" max="4" width="6.421875" style="0" customWidth="1"/>
    <col min="5" max="5" width="15.421875" style="0" customWidth="1"/>
    <col min="6" max="6" width="14.57421875" style="0" customWidth="1"/>
    <col min="7" max="8" width="9.28125" style="0" bestFit="1" customWidth="1"/>
    <col min="9" max="9" width="11.140625" style="0" bestFit="1" customWidth="1"/>
    <col min="10" max="10" width="10.421875" style="0" bestFit="1" customWidth="1"/>
    <col min="11" max="14" width="9.28125" style="0" bestFit="1" customWidth="1"/>
    <col min="19" max="19" width="8.7109375" style="0" customWidth="1"/>
    <col min="24" max="24" width="9.8515625" style="0" customWidth="1"/>
    <col min="25" max="25" width="10.8515625" style="0" customWidth="1"/>
    <col min="26" max="26" width="10.7109375" style="0" customWidth="1"/>
    <col min="27" max="27" width="12.00390625" style="0" customWidth="1"/>
    <col min="28" max="28" width="10.7109375" style="0" bestFit="1" customWidth="1"/>
  </cols>
  <sheetData>
    <row r="1" spans="8:28" ht="12.75">
      <c r="H1" s="1"/>
      <c r="I1">
        <v>0</v>
      </c>
      <c r="J1" t="s">
        <v>0</v>
      </c>
      <c r="Y1" s="3"/>
      <c r="Z1" s="4"/>
      <c r="AA1" s="4"/>
      <c r="AB1" s="5"/>
    </row>
    <row r="2" spans="8:28" ht="13.5" thickBot="1">
      <c r="H2" s="6"/>
      <c r="I2" s="4"/>
      <c r="J2" s="4"/>
      <c r="Y2" s="84" t="s">
        <v>84</v>
      </c>
      <c r="Z2" s="4"/>
      <c r="AA2" s="4"/>
      <c r="AB2" s="5"/>
    </row>
    <row r="3" spans="8:28" ht="13.5" thickBot="1">
      <c r="H3" s="1"/>
      <c r="I3" s="91"/>
      <c r="J3" s="4"/>
      <c r="T3" s="95">
        <v>1</v>
      </c>
      <c r="U3" s="40">
        <v>0</v>
      </c>
      <c r="V3" s="40"/>
      <c r="W3" s="7">
        <v>0</v>
      </c>
      <c r="X3" s="7"/>
      <c r="Y3" s="90">
        <v>0</v>
      </c>
      <c r="Z3" s="78" t="s">
        <v>82</v>
      </c>
      <c r="AB3" s="2"/>
    </row>
    <row r="4" spans="7:28" ht="16.5" thickBot="1">
      <c r="G4" s="9"/>
      <c r="H4" s="6"/>
      <c r="I4" s="4"/>
      <c r="J4" s="4"/>
      <c r="N4" s="10">
        <v>20</v>
      </c>
      <c r="O4" s="11">
        <v>12</v>
      </c>
      <c r="P4" s="11"/>
      <c r="Q4" s="11"/>
      <c r="R4" s="12">
        <v>-20</v>
      </c>
      <c r="S4" s="13">
        <f>O4+1</f>
        <v>13</v>
      </c>
      <c r="T4" s="95">
        <v>2</v>
      </c>
      <c r="U4" s="40">
        <v>0</v>
      </c>
      <c r="V4" s="40"/>
      <c r="W4" s="7">
        <v>0</v>
      </c>
      <c r="X4" s="7"/>
      <c r="Y4" s="90">
        <v>0</v>
      </c>
      <c r="Z4" s="3"/>
      <c r="AA4" s="3"/>
      <c r="AB4" s="14"/>
    </row>
    <row r="5" spans="8:25" ht="16.5" thickBot="1">
      <c r="H5" s="1"/>
      <c r="I5" s="4"/>
      <c r="J5" s="4"/>
      <c r="N5" s="15"/>
      <c r="O5" s="16" t="s">
        <v>1</v>
      </c>
      <c r="P5" s="16"/>
      <c r="Q5" s="16"/>
      <c r="R5" s="16"/>
      <c r="S5" s="17"/>
      <c r="T5" s="95">
        <v>3</v>
      </c>
      <c r="U5" s="40">
        <v>0</v>
      </c>
      <c r="V5" s="40"/>
      <c r="W5" s="7">
        <v>0</v>
      </c>
      <c r="X5" s="47"/>
      <c r="Y5" s="90">
        <v>0</v>
      </c>
    </row>
    <row r="6" spans="8:26" ht="13.5" thickBot="1">
      <c r="H6" s="1"/>
      <c r="I6" s="4"/>
      <c r="J6" s="4"/>
      <c r="N6" s="18" t="s">
        <v>2</v>
      </c>
      <c r="T6" s="95">
        <v>4</v>
      </c>
      <c r="U6" s="19">
        <v>0.2</v>
      </c>
      <c r="V6" s="19"/>
      <c r="W6" s="20">
        <v>0</v>
      </c>
      <c r="X6" s="61"/>
      <c r="Y6" s="90">
        <v>0</v>
      </c>
      <c r="Z6" s="94"/>
    </row>
    <row r="7" spans="8:26" ht="13.5" thickBot="1">
      <c r="H7" s="22"/>
      <c r="I7" s="91"/>
      <c r="J7" s="4"/>
      <c r="N7" s="23" t="s">
        <v>67</v>
      </c>
      <c r="R7" s="20">
        <v>0</v>
      </c>
      <c r="S7" s="20">
        <v>0.05</v>
      </c>
      <c r="T7" s="89">
        <v>0.05</v>
      </c>
      <c r="U7" s="19">
        <v>0.2</v>
      </c>
      <c r="V7" s="19">
        <v>0.2</v>
      </c>
      <c r="W7" s="20">
        <v>0</v>
      </c>
      <c r="X7" s="61">
        <v>0.25</v>
      </c>
      <c r="Y7" s="24">
        <v>0.12</v>
      </c>
      <c r="Z7" s="94"/>
    </row>
    <row r="8" spans="1:28" ht="16.5" customHeight="1" thickBot="1">
      <c r="A8" s="124" t="s">
        <v>3</v>
      </c>
      <c r="B8" s="137" t="s">
        <v>86</v>
      </c>
      <c r="C8" s="139" t="s">
        <v>57</v>
      </c>
      <c r="D8" s="141" t="s">
        <v>80</v>
      </c>
      <c r="E8" s="124" t="s">
        <v>56</v>
      </c>
      <c r="F8" s="124"/>
      <c r="G8" s="126" t="s">
        <v>55</v>
      </c>
      <c r="H8" s="142" t="s">
        <v>87</v>
      </c>
      <c r="I8" s="144" t="s">
        <v>4</v>
      </c>
      <c r="J8" s="146" t="s">
        <v>5</v>
      </c>
      <c r="K8" s="147"/>
      <c r="L8" s="147"/>
      <c r="M8" s="148" t="s">
        <v>6</v>
      </c>
      <c r="N8" s="149"/>
      <c r="O8" s="150"/>
      <c r="P8" s="105" t="s">
        <v>83</v>
      </c>
      <c r="Q8" s="105" t="s">
        <v>84</v>
      </c>
      <c r="R8" s="146" t="s">
        <v>7</v>
      </c>
      <c r="S8" s="153"/>
      <c r="T8" s="153"/>
      <c r="U8" s="154" t="s">
        <v>92</v>
      </c>
      <c r="V8" s="154"/>
      <c r="W8" s="155"/>
      <c r="X8" s="155"/>
      <c r="Y8" s="155"/>
      <c r="Z8" s="151" t="s">
        <v>8</v>
      </c>
      <c r="AA8" s="151" t="s">
        <v>9</v>
      </c>
      <c r="AB8" s="151" t="s">
        <v>10</v>
      </c>
    </row>
    <row r="9" spans="1:30" ht="86.25" customHeight="1" thickBot="1">
      <c r="A9" s="125"/>
      <c r="B9" s="138"/>
      <c r="C9" s="140"/>
      <c r="D9" s="138"/>
      <c r="E9" s="125"/>
      <c r="F9" s="125"/>
      <c r="G9" s="127"/>
      <c r="H9" s="143"/>
      <c r="I9" s="145"/>
      <c r="J9" s="120" t="s">
        <v>11</v>
      </c>
      <c r="K9" s="77" t="s">
        <v>12</v>
      </c>
      <c r="L9" s="77" t="s">
        <v>13</v>
      </c>
      <c r="M9" s="25" t="s">
        <v>11</v>
      </c>
      <c r="N9" s="25" t="s">
        <v>12</v>
      </c>
      <c r="O9" s="98" t="s">
        <v>13</v>
      </c>
      <c r="P9" s="102"/>
      <c r="Q9" s="102"/>
      <c r="R9" s="100" t="s">
        <v>11</v>
      </c>
      <c r="S9" s="25" t="s">
        <v>12</v>
      </c>
      <c r="T9" s="25" t="s">
        <v>13</v>
      </c>
      <c r="U9" s="93" t="s">
        <v>88</v>
      </c>
      <c r="V9" s="106" t="s">
        <v>93</v>
      </c>
      <c r="W9" s="26" t="s">
        <v>89</v>
      </c>
      <c r="X9" s="92" t="s">
        <v>91</v>
      </c>
      <c r="Y9" s="92" t="s">
        <v>90</v>
      </c>
      <c r="Z9" s="156"/>
      <c r="AA9" s="157"/>
      <c r="AB9" s="152"/>
      <c r="AC9" s="27" t="s">
        <v>14</v>
      </c>
      <c r="AD9" s="28" t="s">
        <v>15</v>
      </c>
    </row>
    <row r="10" spans="1:30" ht="13.5" thickBot="1">
      <c r="A10" s="29">
        <v>1</v>
      </c>
      <c r="B10" s="29">
        <v>2</v>
      </c>
      <c r="C10" s="29">
        <v>3</v>
      </c>
      <c r="D10" s="29">
        <v>4</v>
      </c>
      <c r="E10" s="29">
        <v>5</v>
      </c>
      <c r="F10" s="29">
        <v>6</v>
      </c>
      <c r="G10" s="30">
        <v>7</v>
      </c>
      <c r="H10" s="29">
        <v>8</v>
      </c>
      <c r="I10" s="121">
        <v>9</v>
      </c>
      <c r="J10" s="30">
        <v>10</v>
      </c>
      <c r="K10" s="30">
        <v>11</v>
      </c>
      <c r="L10" s="30">
        <v>12</v>
      </c>
      <c r="M10" s="29">
        <v>13</v>
      </c>
      <c r="N10" s="29">
        <v>14</v>
      </c>
      <c r="O10" s="99">
        <v>15</v>
      </c>
      <c r="P10" s="103"/>
      <c r="Q10" s="103"/>
      <c r="R10" s="101">
        <v>16</v>
      </c>
      <c r="S10" s="29">
        <v>17</v>
      </c>
      <c r="T10" s="29">
        <v>18</v>
      </c>
      <c r="U10" s="29">
        <v>19</v>
      </c>
      <c r="V10" s="29"/>
      <c r="W10" s="29">
        <v>20</v>
      </c>
      <c r="X10" s="29">
        <v>21</v>
      </c>
      <c r="Y10" s="29">
        <v>22</v>
      </c>
      <c r="Z10" s="29">
        <v>23</v>
      </c>
      <c r="AA10" s="29">
        <v>24</v>
      </c>
      <c r="AB10" s="29">
        <v>25</v>
      </c>
      <c r="AC10" s="31">
        <v>26</v>
      </c>
      <c r="AD10" s="32">
        <v>27</v>
      </c>
    </row>
    <row r="11" spans="1:30" ht="18" customHeight="1" thickBot="1">
      <c r="A11" s="128"/>
      <c r="B11" s="75"/>
      <c r="C11" s="131" t="s">
        <v>78</v>
      </c>
      <c r="D11" s="134">
        <v>4</v>
      </c>
      <c r="E11" s="73">
        <v>20</v>
      </c>
      <c r="F11" s="33" t="s">
        <v>16</v>
      </c>
      <c r="G11" s="81" t="s">
        <v>38</v>
      </c>
      <c r="H11" s="34"/>
      <c r="I11" s="35">
        <f>IF($G$11="высшая",$G$32,IF($G$11="первая",$H$32,IF($G$11="вторая",$I$32,IF($E$11&lt;2,$J$33,IF(AND($E$11&gt;=2,$E$11&lt;5),$J$34,IF(AND($E$11&gt;=5,$E$11&lt;10),$J$35,IF(AND($E$11&gt;=10,$E$11&lt;20),$J$36,$J$37)))))))</f>
        <v>8970</v>
      </c>
      <c r="J11" s="20">
        <v>0</v>
      </c>
      <c r="K11" s="36">
        <v>11</v>
      </c>
      <c r="L11" s="8">
        <v>10</v>
      </c>
      <c r="M11" s="107">
        <f>I11*J11/18</f>
        <v>0</v>
      </c>
      <c r="N11" s="108">
        <f>I11*K11/18</f>
        <v>5481.666666666667</v>
      </c>
      <c r="O11" s="107">
        <f>I11*L11/18</f>
        <v>4983.333333333333</v>
      </c>
      <c r="P11" s="118">
        <v>0</v>
      </c>
      <c r="Q11" s="122">
        <f>SUM(M11:O22)*Y6</f>
        <v>0</v>
      </c>
      <c r="R11" s="109">
        <f>M11*R7</f>
        <v>0</v>
      </c>
      <c r="S11" s="110">
        <f>N11*S7</f>
        <v>274.08333333333337</v>
      </c>
      <c r="T11" s="110">
        <f>O11*S7</f>
        <v>249.16666666666666</v>
      </c>
      <c r="U11" s="111">
        <f>$B$13*U7*AC11/25</f>
        <v>0</v>
      </c>
      <c r="V11" s="110"/>
      <c r="W11" s="110">
        <f>$B$13*W7</f>
        <v>0</v>
      </c>
      <c r="X11" s="110"/>
      <c r="Y11" s="110">
        <f>$B$13*Y7</f>
        <v>717.6</v>
      </c>
      <c r="Z11" s="112">
        <f>SUM(M11:Y21)+M22+N22+O22</f>
        <v>14945.016666666668</v>
      </c>
      <c r="AA11" s="35">
        <f>Z11*0.6</f>
        <v>8967.01</v>
      </c>
      <c r="AB11" s="35">
        <f>SUM(Z11:AA11)</f>
        <v>23912.02666666667</v>
      </c>
      <c r="AC11" s="19">
        <v>0</v>
      </c>
      <c r="AD11" s="38">
        <f>IF(AC11&gt;25,1500,AC11*60)</f>
        <v>0</v>
      </c>
    </row>
    <row r="12" spans="1:31" ht="17.25" customHeight="1" thickBot="1">
      <c r="A12" s="129"/>
      <c r="B12" s="41"/>
      <c r="C12" s="132"/>
      <c r="D12" s="135"/>
      <c r="E12" s="42"/>
      <c r="F12" s="76" t="s">
        <v>17</v>
      </c>
      <c r="G12" s="43"/>
      <c r="H12" s="44"/>
      <c r="I12" s="45"/>
      <c r="J12" s="46"/>
      <c r="K12" s="20"/>
      <c r="L12" s="20">
        <v>1</v>
      </c>
      <c r="M12" s="112">
        <f>I11*J12/18</f>
        <v>0</v>
      </c>
      <c r="N12" s="35">
        <f>I11*K12/18</f>
        <v>0</v>
      </c>
      <c r="O12" s="113">
        <f>I11*L12/18</f>
        <v>498.3333333333333</v>
      </c>
      <c r="P12" s="35"/>
      <c r="Q12" s="35"/>
      <c r="R12" s="114"/>
      <c r="S12" s="113"/>
      <c r="T12" s="115"/>
      <c r="U12" s="116">
        <f>$B$13*U6*AC12/9</f>
        <v>0</v>
      </c>
      <c r="V12" s="115"/>
      <c r="W12" s="115">
        <f>$B$13*W6</f>
        <v>0</v>
      </c>
      <c r="X12" s="115">
        <f>SUM(M11:O12)*X7</f>
        <v>2740.8333333333335</v>
      </c>
      <c r="Y12" s="115"/>
      <c r="Z12" s="45"/>
      <c r="AA12" s="117"/>
      <c r="AB12" s="117"/>
      <c r="AC12" s="49">
        <v>0</v>
      </c>
      <c r="AD12" s="38">
        <f>IF(AC12&gt;12,1500,AC12*125)</f>
        <v>0</v>
      </c>
      <c r="AE12" t="s">
        <v>18</v>
      </c>
    </row>
    <row r="13" spans="1:30" ht="38.25" customHeight="1" thickBot="1">
      <c r="A13" s="130"/>
      <c r="B13" s="82">
        <f>5980*(1+I1)</f>
        <v>5980</v>
      </c>
      <c r="C13" s="133"/>
      <c r="D13" s="136"/>
      <c r="E13" s="74">
        <v>3</v>
      </c>
      <c r="F13" s="50" t="s">
        <v>19</v>
      </c>
      <c r="G13" s="81" t="s">
        <v>39</v>
      </c>
      <c r="H13" s="51">
        <v>0</v>
      </c>
      <c r="I13" s="35">
        <f>IF($G$13="высшая",$G$32,IF($G$13="первая",$H$32,IF($G$13="вторая",$I$32,IF($E$13&lt;2,$J$33,IF(AND($E$13&gt;=2,$E$13&lt;5),$J$34,IF(AND($E$13&gt;=5,$E$13&lt;10),$J$35,IF(AND($E$13&gt;=10,$E$13&lt;20),$J$36,$J$37)))))))</f>
        <v>7774</v>
      </c>
      <c r="J13" s="48"/>
      <c r="K13" s="52"/>
      <c r="L13" s="53"/>
      <c r="M13" s="54"/>
      <c r="N13" s="55"/>
      <c r="O13" s="54"/>
      <c r="P13" s="55"/>
      <c r="Q13" s="55"/>
      <c r="R13" s="58"/>
      <c r="S13" s="54"/>
      <c r="T13" s="55"/>
      <c r="U13" s="52"/>
      <c r="V13" s="53"/>
      <c r="W13" s="53"/>
      <c r="X13" s="52">
        <f>B13*X7*H13</f>
        <v>0</v>
      </c>
      <c r="Y13" s="48">
        <f>H13*I13</f>
        <v>0</v>
      </c>
      <c r="Z13" s="40"/>
      <c r="AA13" s="7"/>
      <c r="AB13" s="7"/>
      <c r="AC13" s="56"/>
      <c r="AD13" s="7"/>
    </row>
    <row r="14" spans="1:30" ht="38.25" customHeight="1" thickBot="1">
      <c r="A14" s="71"/>
      <c r="B14" s="83">
        <f>5635*(1+I1)</f>
        <v>5635</v>
      </c>
      <c r="C14" s="80" t="s">
        <v>77</v>
      </c>
      <c r="D14" s="96">
        <v>3</v>
      </c>
      <c r="E14" s="74"/>
      <c r="F14" s="79" t="s">
        <v>19</v>
      </c>
      <c r="G14" s="81" t="s">
        <v>39</v>
      </c>
      <c r="H14" s="51">
        <v>0</v>
      </c>
      <c r="I14" s="35">
        <f>IF($G$14="высшая",$G$43,IF($G$14="первая",$H$43,IF($G$14="вторая",$I$43,IF($E$14&lt;2,$J$33,IF(AND($E$14&gt;=2,$E$14&lt;5),$J$34,IF(AND($E$14&gt;=5,$E$14&lt;10),$J$35,IF(AND($E$14&gt;=10,$E$14&lt;20),$J$36,$J$37)))))))</f>
        <v>6198.500000000001</v>
      </c>
      <c r="J14" s="48"/>
      <c r="K14" s="52"/>
      <c r="L14" s="53"/>
      <c r="M14" s="54"/>
      <c r="N14" s="55"/>
      <c r="O14" s="54"/>
      <c r="P14" s="55"/>
      <c r="Q14" s="55">
        <f>B14*Y5*H14</f>
        <v>0</v>
      </c>
      <c r="R14" s="58"/>
      <c r="S14" s="54"/>
      <c r="T14" s="55"/>
      <c r="U14" s="52">
        <f>$B$14*U5</f>
        <v>0</v>
      </c>
      <c r="V14" s="53"/>
      <c r="W14" s="48">
        <f>$B$14*W5</f>
        <v>0</v>
      </c>
      <c r="X14" s="52">
        <f>$B$14*X7*H14</f>
        <v>0</v>
      </c>
      <c r="Y14" s="48">
        <f>H14*I14</f>
        <v>0</v>
      </c>
      <c r="Z14" s="47"/>
      <c r="AA14" s="7"/>
      <c r="AB14" s="47"/>
      <c r="AC14" s="56"/>
      <c r="AD14" s="57"/>
    </row>
    <row r="15" spans="1:30" ht="49.5" customHeight="1" thickBot="1">
      <c r="A15" s="71"/>
      <c r="B15" s="83">
        <f>5405*(1+I1)</f>
        <v>5405</v>
      </c>
      <c r="C15" s="80" t="s">
        <v>79</v>
      </c>
      <c r="D15" s="97">
        <v>2</v>
      </c>
      <c r="E15" s="74"/>
      <c r="F15" s="76" t="s">
        <v>19</v>
      </c>
      <c r="G15" s="81" t="s">
        <v>38</v>
      </c>
      <c r="H15" s="51">
        <v>0</v>
      </c>
      <c r="I15" s="35">
        <f>IF($G$15="высшая",$G$45,IF($G$15="первая",$H$45,IF($G$15="вторая",$I$45,IF($E$15&lt;2,$J$33,IF(AND($E$15&gt;=2,$E$15&lt;5),$J$34,IF(AND($E$15&gt;=5,$E$15&lt;10),$J$35,IF(AND($E$15&gt;=10,$E$15&lt;20),$J$36,$J$37)))))))</f>
        <v>6215.749999999999</v>
      </c>
      <c r="J15" s="48"/>
      <c r="K15" s="52"/>
      <c r="L15" s="53"/>
      <c r="M15" s="54"/>
      <c r="N15" s="55"/>
      <c r="O15" s="54"/>
      <c r="P15" s="55"/>
      <c r="Q15" s="55">
        <f>B15*Y4*H15</f>
        <v>0</v>
      </c>
      <c r="R15" s="58"/>
      <c r="S15" s="54"/>
      <c r="T15" s="55"/>
      <c r="U15" s="52">
        <f>$B$15*U4</f>
        <v>0</v>
      </c>
      <c r="V15" s="53"/>
      <c r="W15" s="53">
        <f>$B$15*W4</f>
        <v>0</v>
      </c>
      <c r="X15" s="52">
        <f>$B$15*X7*H15</f>
        <v>0</v>
      </c>
      <c r="Y15" s="48">
        <f>H15*I15</f>
        <v>0</v>
      </c>
      <c r="Z15" s="47"/>
      <c r="AA15" s="7"/>
      <c r="AB15" s="47"/>
      <c r="AC15" s="56"/>
      <c r="AD15" s="57"/>
    </row>
    <row r="16" spans="1:30" ht="16.5" thickBot="1">
      <c r="A16" s="71"/>
      <c r="B16" s="83">
        <f>5060*(1+I1)</f>
        <v>5060</v>
      </c>
      <c r="C16" s="80" t="s">
        <v>58</v>
      </c>
      <c r="D16" s="96">
        <v>1</v>
      </c>
      <c r="E16" s="74">
        <v>1</v>
      </c>
      <c r="F16" s="33" t="s">
        <v>19</v>
      </c>
      <c r="G16" s="81" t="s">
        <v>39</v>
      </c>
      <c r="H16" s="51">
        <v>0</v>
      </c>
      <c r="I16" s="35">
        <f>IF($G$16="высшая",$G$38,IF($G$16="первая",$H$38,IF($G$16="вторая",$I$38,IF($E$16&lt;2,$J$39,IF(AND($E$16&gt;=2,$E$16&lt;5),$J$40,IF(AND($E$16&gt;=5,$E$16&lt;10),$J$41,$J$42))))))</f>
        <v>5566</v>
      </c>
      <c r="J16" s="48"/>
      <c r="K16" s="52"/>
      <c r="L16" s="53"/>
      <c r="M16" s="54"/>
      <c r="N16" s="55"/>
      <c r="O16" s="54"/>
      <c r="P16" s="55"/>
      <c r="Q16" s="55">
        <f>B16*Y3*H16</f>
        <v>0</v>
      </c>
      <c r="R16" s="58"/>
      <c r="S16" s="54"/>
      <c r="T16" s="55"/>
      <c r="U16" s="52">
        <f>$B$16*U3</f>
        <v>0</v>
      </c>
      <c r="V16" s="53"/>
      <c r="W16" s="48">
        <f>$B$16*W3</f>
        <v>0</v>
      </c>
      <c r="X16" s="52">
        <f>$B$16*X7*H16</f>
        <v>0</v>
      </c>
      <c r="Y16" s="48">
        <f>H16*I16</f>
        <v>0</v>
      </c>
      <c r="Z16" s="47"/>
      <c r="AA16" s="7"/>
      <c r="AB16" s="47"/>
      <c r="AC16" s="56"/>
      <c r="AD16" s="57"/>
    </row>
    <row r="17" spans="2:30" ht="15.75" thickBot="1">
      <c r="B17" s="78"/>
      <c r="F17" s="72"/>
      <c r="G17" s="7"/>
      <c r="H17" s="24"/>
      <c r="I17" s="56"/>
      <c r="J17" s="55"/>
      <c r="K17" s="54"/>
      <c r="L17" s="55"/>
      <c r="M17" s="37"/>
      <c r="N17" s="38"/>
      <c r="O17" s="37"/>
      <c r="P17" s="38"/>
      <c r="Q17" s="38"/>
      <c r="R17" s="69"/>
      <c r="S17" s="37"/>
      <c r="T17" s="38"/>
      <c r="U17" s="54"/>
      <c r="V17" s="55"/>
      <c r="W17" s="55"/>
      <c r="X17" s="54"/>
      <c r="Y17" s="53"/>
      <c r="Z17" s="54"/>
      <c r="AA17" s="55"/>
      <c r="AB17" s="54"/>
      <c r="AC17" s="55"/>
      <c r="AD17" s="58"/>
    </row>
    <row r="18" spans="3:30" ht="15.75" thickBot="1">
      <c r="C18" s="84"/>
      <c r="D18" s="91"/>
      <c r="F18" s="72"/>
      <c r="G18" s="7"/>
      <c r="H18" s="24"/>
      <c r="I18" s="56"/>
      <c r="J18" s="55"/>
      <c r="K18" s="54"/>
      <c r="L18" s="55"/>
      <c r="M18" s="37"/>
      <c r="N18" s="38"/>
      <c r="O18" s="37"/>
      <c r="P18" s="38"/>
      <c r="Q18" s="38"/>
      <c r="R18" s="69"/>
      <c r="S18" s="37"/>
      <c r="T18" s="38"/>
      <c r="U18" s="54"/>
      <c r="V18" s="55"/>
      <c r="W18" s="55"/>
      <c r="X18" s="54"/>
      <c r="Y18" s="53"/>
      <c r="Z18" s="54"/>
      <c r="AA18" s="55"/>
      <c r="AB18" s="54"/>
      <c r="AC18" s="55"/>
      <c r="AD18" s="58"/>
    </row>
    <row r="19" spans="6:30" ht="13.5" thickBot="1">
      <c r="F19" s="40" t="s">
        <v>20</v>
      </c>
      <c r="G19" s="7"/>
      <c r="H19" s="24">
        <v>0</v>
      </c>
      <c r="I19" s="35">
        <f>IF($G$11="высшая",$G$32,IF($G$11="первая",$H$32,IF($G$11="вторая",$I$32,$J$32)))</f>
        <v>8970</v>
      </c>
      <c r="J19" s="55"/>
      <c r="K19" s="54"/>
      <c r="L19" s="55"/>
      <c r="M19" s="37"/>
      <c r="N19" s="38"/>
      <c r="O19" s="37"/>
      <c r="P19" s="38"/>
      <c r="Q19" s="38"/>
      <c r="R19" s="69"/>
      <c r="S19" s="37"/>
      <c r="T19" s="38"/>
      <c r="U19" s="54"/>
      <c r="V19" s="55"/>
      <c r="W19" s="55"/>
      <c r="X19" s="54"/>
      <c r="Y19" s="53"/>
      <c r="Z19" s="54"/>
      <c r="AA19" s="55"/>
      <c r="AB19" s="54"/>
      <c r="AC19" s="55"/>
      <c r="AD19" s="58"/>
    </row>
    <row r="20" spans="4:30" ht="13.5" thickBot="1">
      <c r="D20" s="91"/>
      <c r="E20" s="78"/>
      <c r="F20" s="59" t="s">
        <v>21</v>
      </c>
      <c r="G20" s="48"/>
      <c r="H20" s="55"/>
      <c r="I20" s="52"/>
      <c r="J20" s="24"/>
      <c r="K20" s="60"/>
      <c r="L20" s="24"/>
      <c r="M20" s="37">
        <f>I19*J20/18</f>
        <v>0</v>
      </c>
      <c r="N20" s="38">
        <f>I19*K20/18</f>
        <v>0</v>
      </c>
      <c r="O20" s="37">
        <f>I19*L20/18</f>
        <v>0</v>
      </c>
      <c r="P20" s="38"/>
      <c r="Q20" s="38"/>
      <c r="R20" s="104">
        <f>M20*R7</f>
        <v>0</v>
      </c>
      <c r="S20" s="39">
        <f>N20*S7</f>
        <v>0</v>
      </c>
      <c r="T20" s="39">
        <f>O20*S7</f>
        <v>0</v>
      </c>
      <c r="U20" s="54"/>
      <c r="V20" s="55">
        <f>SUM(M20:O22)*V7</f>
        <v>0</v>
      </c>
      <c r="W20" s="55"/>
      <c r="X20" s="54">
        <f>SUM(M20:O22)*X6</f>
        <v>0</v>
      </c>
      <c r="Y20" s="55"/>
      <c r="Z20" s="54"/>
      <c r="AA20" s="55"/>
      <c r="AB20" s="54"/>
      <c r="AC20" s="55"/>
      <c r="AD20" s="58"/>
    </row>
    <row r="21" spans="6:30" ht="13.5" hidden="1" thickBot="1">
      <c r="F21" s="40" t="s">
        <v>22</v>
      </c>
      <c r="G21" s="7"/>
      <c r="H21" s="7"/>
      <c r="J21" s="20"/>
      <c r="K21" s="61"/>
      <c r="L21" s="20"/>
      <c r="M21" s="40">
        <f>I19*J21/18</f>
        <v>0</v>
      </c>
      <c r="N21" s="7">
        <f>I19*K21/18</f>
        <v>0</v>
      </c>
      <c r="O21" s="47">
        <f>I19*L21/18</f>
        <v>0</v>
      </c>
      <c r="P21" s="7"/>
      <c r="Q21" s="7"/>
      <c r="R21" s="57"/>
      <c r="S21" s="47"/>
      <c r="T21" s="7"/>
      <c r="U21" s="47"/>
      <c r="V21" s="7"/>
      <c r="W21" s="7"/>
      <c r="X21" s="47"/>
      <c r="Y21" s="7"/>
      <c r="Z21" s="47"/>
      <c r="AA21" s="7"/>
      <c r="AB21" s="47"/>
      <c r="AC21" s="7"/>
      <c r="AD21" s="57"/>
    </row>
    <row r="22" spans="6:17" ht="13.5" hidden="1" thickBot="1">
      <c r="F22" s="62" t="s">
        <v>23</v>
      </c>
      <c r="G22" s="40"/>
      <c r="H22" s="57"/>
      <c r="I22" s="48"/>
      <c r="J22" s="20"/>
      <c r="K22" s="20"/>
      <c r="L22" s="20"/>
      <c r="M22" s="7">
        <f>I19*J22/18</f>
        <v>0</v>
      </c>
      <c r="N22" s="7">
        <f>I19*K22/18</f>
        <v>0</v>
      </c>
      <c r="O22" s="7">
        <f>L19*I22/18</f>
        <v>0</v>
      </c>
      <c r="P22" s="4"/>
      <c r="Q22" s="4"/>
    </row>
    <row r="23" ht="13.5" hidden="1" thickBot="1"/>
    <row r="24" spans="1:25" ht="12.75" hidden="1">
      <c r="A24">
        <v>1</v>
      </c>
      <c r="B24" t="s">
        <v>60</v>
      </c>
      <c r="C24">
        <v>1</v>
      </c>
      <c r="D24">
        <v>2</v>
      </c>
      <c r="E24">
        <v>3</v>
      </c>
      <c r="F24">
        <v>4</v>
      </c>
      <c r="G24" s="68">
        <v>1</v>
      </c>
      <c r="H24" s="37">
        <v>2</v>
      </c>
      <c r="I24" s="37">
        <v>3</v>
      </c>
      <c r="J24" s="69">
        <v>4</v>
      </c>
      <c r="L24">
        <v>0</v>
      </c>
      <c r="M24">
        <v>0</v>
      </c>
      <c r="N24" t="s">
        <v>63</v>
      </c>
      <c r="R24">
        <v>0</v>
      </c>
      <c r="T24">
        <v>0.12</v>
      </c>
      <c r="U24">
        <v>0.2</v>
      </c>
      <c r="W24">
        <v>0</v>
      </c>
      <c r="Y24">
        <v>0</v>
      </c>
    </row>
    <row r="25" spans="1:25" ht="12.75" hidden="1">
      <c r="A25" t="s">
        <v>61</v>
      </c>
      <c r="C25" t="s">
        <v>31</v>
      </c>
      <c r="D25" t="s">
        <v>32</v>
      </c>
      <c r="E25" t="s">
        <v>33</v>
      </c>
      <c r="F25" t="s">
        <v>34</v>
      </c>
      <c r="G25" s="67">
        <v>10150</v>
      </c>
      <c r="H25" s="4">
        <v>9415</v>
      </c>
      <c r="I25" s="4">
        <v>8740</v>
      </c>
      <c r="J25" s="70">
        <v>8115</v>
      </c>
      <c r="L25">
        <v>0.25</v>
      </c>
      <c r="M25">
        <v>0.02</v>
      </c>
      <c r="N25" t="s">
        <v>64</v>
      </c>
      <c r="R25">
        <v>0.05</v>
      </c>
      <c r="T25">
        <v>0.084</v>
      </c>
      <c r="U25">
        <v>0.25</v>
      </c>
      <c r="W25">
        <v>0.05</v>
      </c>
      <c r="Y25">
        <v>0.05</v>
      </c>
    </row>
    <row r="26" spans="1:25" ht="12.75" hidden="1">
      <c r="A26" t="s">
        <v>62</v>
      </c>
      <c r="C26" t="s">
        <v>32</v>
      </c>
      <c r="D26" t="s">
        <v>33</v>
      </c>
      <c r="E26" t="s">
        <v>34</v>
      </c>
      <c r="F26" t="s">
        <v>35</v>
      </c>
      <c r="G26" s="67">
        <v>9415</v>
      </c>
      <c r="H26" s="4">
        <v>8740</v>
      </c>
      <c r="I26" s="4">
        <v>8115</v>
      </c>
      <c r="J26" s="70">
        <v>7515</v>
      </c>
      <c r="M26">
        <v>0.05</v>
      </c>
      <c r="N26" t="s">
        <v>65</v>
      </c>
      <c r="R26">
        <v>0.06</v>
      </c>
      <c r="T26">
        <v>0</v>
      </c>
      <c r="U26">
        <v>0</v>
      </c>
      <c r="W26">
        <v>0.1</v>
      </c>
      <c r="Y26">
        <v>0.1</v>
      </c>
    </row>
    <row r="27" spans="1:25" ht="12.75" hidden="1">
      <c r="A27">
        <v>2</v>
      </c>
      <c r="B27" t="s">
        <v>59</v>
      </c>
      <c r="G27" s="67"/>
      <c r="H27" s="4"/>
      <c r="I27" s="4"/>
      <c r="J27" s="70"/>
      <c r="M27">
        <v>0.1</v>
      </c>
      <c r="N27" t="s">
        <v>66</v>
      </c>
      <c r="R27">
        <v>0.08</v>
      </c>
      <c r="U27">
        <v>0.1</v>
      </c>
      <c r="W27">
        <v>0.15</v>
      </c>
      <c r="Y27">
        <v>0.15</v>
      </c>
    </row>
    <row r="28" spans="2:25" ht="12.75" hidden="1">
      <c r="B28" t="s">
        <v>29</v>
      </c>
      <c r="C28" t="s">
        <v>32</v>
      </c>
      <c r="D28" t="s">
        <v>33</v>
      </c>
      <c r="E28" t="s">
        <v>34</v>
      </c>
      <c r="F28" t="s">
        <v>35</v>
      </c>
      <c r="G28" s="67">
        <v>9415</v>
      </c>
      <c r="H28" s="4">
        <v>8740</v>
      </c>
      <c r="I28" s="4">
        <v>8115</v>
      </c>
      <c r="J28" s="70">
        <v>7515</v>
      </c>
      <c r="M28">
        <v>0.15</v>
      </c>
      <c r="N28" t="s">
        <v>67</v>
      </c>
      <c r="R28">
        <v>0.1</v>
      </c>
      <c r="U28">
        <v>0.125</v>
      </c>
      <c r="W28">
        <v>0.2</v>
      </c>
      <c r="Y28">
        <v>0.2</v>
      </c>
    </row>
    <row r="29" spans="2:25" ht="12.75" hidden="1">
      <c r="B29" t="s">
        <v>30</v>
      </c>
      <c r="C29" t="s">
        <v>33</v>
      </c>
      <c r="D29" t="s">
        <v>34</v>
      </c>
      <c r="E29" t="s">
        <v>35</v>
      </c>
      <c r="F29" t="s">
        <v>36</v>
      </c>
      <c r="G29" s="67">
        <v>8740</v>
      </c>
      <c r="H29" s="4">
        <v>8115</v>
      </c>
      <c r="I29" s="4">
        <v>7515</v>
      </c>
      <c r="J29" s="70">
        <v>6980</v>
      </c>
      <c r="M29">
        <v>0.2</v>
      </c>
      <c r="N29" t="s">
        <v>68</v>
      </c>
      <c r="R29">
        <v>0.15</v>
      </c>
      <c r="W29">
        <v>0.25</v>
      </c>
      <c r="Y29">
        <v>0.25</v>
      </c>
    </row>
    <row r="30" spans="7:25" ht="12.75" hidden="1">
      <c r="G30" s="67"/>
      <c r="H30" s="4"/>
      <c r="I30" s="4"/>
      <c r="J30" s="70"/>
      <c r="M30">
        <v>0.25</v>
      </c>
      <c r="N30" t="s">
        <v>69</v>
      </c>
      <c r="R30">
        <v>0.2</v>
      </c>
      <c r="W30">
        <v>0.3</v>
      </c>
      <c r="Y30">
        <v>0.3</v>
      </c>
    </row>
    <row r="31" spans="3:23" ht="13.5" hidden="1" thickBot="1">
      <c r="C31" t="s">
        <v>38</v>
      </c>
      <c r="D31" t="s">
        <v>39</v>
      </c>
      <c r="E31" t="s">
        <v>40</v>
      </c>
      <c r="F31" t="s">
        <v>41</v>
      </c>
      <c r="G31" t="s">
        <v>38</v>
      </c>
      <c r="H31" t="s">
        <v>39</v>
      </c>
      <c r="I31" t="s">
        <v>40</v>
      </c>
      <c r="J31" s="78" t="s">
        <v>81</v>
      </c>
      <c r="M31">
        <v>0.3</v>
      </c>
      <c r="N31" t="s">
        <v>70</v>
      </c>
      <c r="W31">
        <v>0.35</v>
      </c>
    </row>
    <row r="32" spans="1:23" ht="13.5" hidden="1" thickBot="1">
      <c r="A32" s="119">
        <v>4</v>
      </c>
      <c r="B32" t="s">
        <v>37</v>
      </c>
      <c r="C32" t="s">
        <v>42</v>
      </c>
      <c r="D32" t="s">
        <v>53</v>
      </c>
      <c r="E32" t="s">
        <v>35</v>
      </c>
      <c r="G32" s="67">
        <f>$B$13*(1+$G$33)</f>
        <v>8970</v>
      </c>
      <c r="H32" s="67">
        <f>$B$13*(1+$H$33)</f>
        <v>7774</v>
      </c>
      <c r="I32" s="67">
        <f>$B$13*(1+$I$33)</f>
        <v>6578.000000000001</v>
      </c>
      <c r="J32" s="67">
        <f>$B$13*(1+K32)</f>
        <v>5980</v>
      </c>
      <c r="K32" s="21"/>
      <c r="M32">
        <v>0.35</v>
      </c>
      <c r="N32" t="s">
        <v>71</v>
      </c>
      <c r="W32">
        <v>0.4</v>
      </c>
    </row>
    <row r="33" spans="2:23" ht="13.5" hidden="1" thickBot="1">
      <c r="B33" t="s">
        <v>43</v>
      </c>
      <c r="F33" t="s">
        <v>44</v>
      </c>
      <c r="G33" s="20">
        <v>0.5</v>
      </c>
      <c r="H33" s="20">
        <v>0.3</v>
      </c>
      <c r="I33" s="20">
        <v>0.1</v>
      </c>
      <c r="J33" s="85">
        <v>5270</v>
      </c>
      <c r="M33">
        <v>0.4</v>
      </c>
      <c r="N33" t="s">
        <v>72</v>
      </c>
      <c r="W33">
        <v>0.45</v>
      </c>
    </row>
    <row r="34" spans="2:23" ht="12.75" hidden="1">
      <c r="B34" t="s">
        <v>45</v>
      </c>
      <c r="F34" t="s">
        <v>46</v>
      </c>
      <c r="G34" s="67"/>
      <c r="H34" s="4"/>
      <c r="I34" s="4"/>
      <c r="J34" s="85">
        <v>7580</v>
      </c>
      <c r="N34" t="s">
        <v>73</v>
      </c>
      <c r="W34">
        <v>0.5</v>
      </c>
    </row>
    <row r="35" spans="2:23" ht="12.75" hidden="1">
      <c r="B35" t="s">
        <v>47</v>
      </c>
      <c r="F35" t="s">
        <v>48</v>
      </c>
      <c r="G35" s="67"/>
      <c r="H35" s="4"/>
      <c r="I35" s="4"/>
      <c r="J35" s="85">
        <v>6340</v>
      </c>
      <c r="N35" t="s">
        <v>74</v>
      </c>
      <c r="W35">
        <v>0.55</v>
      </c>
    </row>
    <row r="36" spans="2:10" ht="12.75" hidden="1">
      <c r="B36" t="s">
        <v>49</v>
      </c>
      <c r="F36" t="s">
        <v>50</v>
      </c>
      <c r="G36" s="67"/>
      <c r="H36" s="4"/>
      <c r="I36" s="4"/>
      <c r="J36" s="85">
        <v>6930</v>
      </c>
    </row>
    <row r="37" spans="2:10" ht="13.5" hidden="1" thickBot="1">
      <c r="B37" t="s">
        <v>51</v>
      </c>
      <c r="F37" t="s">
        <v>35</v>
      </c>
      <c r="G37" s="67"/>
      <c r="H37" s="4"/>
      <c r="I37" s="4"/>
      <c r="J37" s="85">
        <v>7515</v>
      </c>
    </row>
    <row r="38" spans="1:11" ht="13.5" hidden="1" thickBot="1">
      <c r="A38" s="119">
        <v>1</v>
      </c>
      <c r="B38" t="s">
        <v>52</v>
      </c>
      <c r="C38" t="s">
        <v>34</v>
      </c>
      <c r="D38" t="s">
        <v>35</v>
      </c>
      <c r="E38" t="s">
        <v>50</v>
      </c>
      <c r="G38" s="67">
        <f>$B$16*(1+G39)</f>
        <v>5819</v>
      </c>
      <c r="H38" s="67">
        <f>$B$16*(1+H39)</f>
        <v>5566</v>
      </c>
      <c r="I38" s="67">
        <f>$B$16*(1+I39)</f>
        <v>5313</v>
      </c>
      <c r="J38" s="67">
        <f>$B$16*(1+K38)</f>
        <v>5060</v>
      </c>
      <c r="K38" s="21"/>
    </row>
    <row r="39" spans="2:10" ht="13.5" hidden="1" thickBot="1">
      <c r="B39" t="s">
        <v>43</v>
      </c>
      <c r="F39" t="s">
        <v>44</v>
      </c>
      <c r="G39" s="20">
        <v>0.15</v>
      </c>
      <c r="H39" s="20">
        <v>0.1</v>
      </c>
      <c r="I39" s="20">
        <v>0.05</v>
      </c>
      <c r="J39" s="85">
        <v>5270</v>
      </c>
    </row>
    <row r="40" spans="2:10" ht="12.75" hidden="1">
      <c r="B40" t="s">
        <v>45</v>
      </c>
      <c r="F40" t="s">
        <v>46</v>
      </c>
      <c r="G40" s="67"/>
      <c r="H40" s="4"/>
      <c r="I40" s="4"/>
      <c r="J40" s="85">
        <v>7580</v>
      </c>
    </row>
    <row r="41" spans="2:10" ht="12.75" hidden="1">
      <c r="B41" t="s">
        <v>47</v>
      </c>
      <c r="F41" t="s">
        <v>48</v>
      </c>
      <c r="G41" s="67"/>
      <c r="H41" s="4"/>
      <c r="I41" s="4"/>
      <c r="J41" s="85">
        <v>6340</v>
      </c>
    </row>
    <row r="42" spans="2:10" ht="13.5" hidden="1" thickBot="1">
      <c r="B42" t="s">
        <v>54</v>
      </c>
      <c r="F42" t="s">
        <v>50</v>
      </c>
      <c r="G42" s="59"/>
      <c r="H42" s="54"/>
      <c r="I42" s="54"/>
      <c r="J42" s="86">
        <v>6930</v>
      </c>
    </row>
    <row r="43" spans="1:10" ht="13.5" hidden="1" thickBot="1">
      <c r="A43" s="119">
        <v>3</v>
      </c>
      <c r="G43">
        <f>$B$14*(1+G44)</f>
        <v>6649.299999999999</v>
      </c>
      <c r="H43">
        <f>$B$14*(1+H44)</f>
        <v>6198.500000000001</v>
      </c>
      <c r="I43">
        <f>$B$14*(1+I44)</f>
        <v>5916.75</v>
      </c>
      <c r="J43">
        <f>$B$14*(1+J44)</f>
        <v>5635</v>
      </c>
    </row>
    <row r="44" spans="7:10" ht="13.5" hidden="1" thickBot="1">
      <c r="G44" s="20">
        <v>0.18</v>
      </c>
      <c r="H44" s="20">
        <v>0.1</v>
      </c>
      <c r="I44" s="20">
        <v>0.05</v>
      </c>
      <c r="J44" s="20"/>
    </row>
    <row r="45" spans="1:10" ht="13.5" hidden="1" thickBot="1">
      <c r="A45" s="119">
        <v>2</v>
      </c>
      <c r="G45">
        <f>$B$15*(1+G46)</f>
        <v>6215.749999999999</v>
      </c>
      <c r="H45">
        <f>$B$15*(1+H46)</f>
        <v>5945.500000000001</v>
      </c>
      <c r="I45">
        <f>$B$15*(1+I46)</f>
        <v>5675.25</v>
      </c>
      <c r="J45">
        <f>$B$15*(1+J46)</f>
        <v>5405</v>
      </c>
    </row>
    <row r="46" spans="7:10" ht="13.5" hidden="1" thickBot="1">
      <c r="G46" s="20">
        <v>0.15</v>
      </c>
      <c r="H46" s="20">
        <v>0.1</v>
      </c>
      <c r="I46" s="20">
        <v>0.05</v>
      </c>
      <c r="J46" s="20"/>
    </row>
    <row r="47" ht="12.75" hidden="1"/>
    <row r="48" ht="12.75" hidden="1"/>
    <row r="49" ht="12.75" hidden="1"/>
  </sheetData>
  <sheetProtection/>
  <mergeCells count="19">
    <mergeCell ref="H8:H9"/>
    <mergeCell ref="I8:I9"/>
    <mergeCell ref="J8:L8"/>
    <mergeCell ref="M8:O8"/>
    <mergeCell ref="AB8:AB9"/>
    <mergeCell ref="R8:T8"/>
    <mergeCell ref="U8:Y8"/>
    <mergeCell ref="Z8:Z9"/>
    <mergeCell ref="AA8:AA9"/>
    <mergeCell ref="E8:E9"/>
    <mergeCell ref="F8:F9"/>
    <mergeCell ref="G8:G9"/>
    <mergeCell ref="A11:A13"/>
    <mergeCell ref="C11:C13"/>
    <mergeCell ref="D11:D13"/>
    <mergeCell ref="A8:A9"/>
    <mergeCell ref="B8:B9"/>
    <mergeCell ref="C8:C9"/>
    <mergeCell ref="D8:D9"/>
  </mergeCells>
  <dataValidations count="10">
    <dataValidation type="list" allowBlank="1" showInputMessage="1" showErrorMessage="1" sqref="G13:G16 G11">
      <formula1>$G$31:$J$31</formula1>
    </dataValidation>
    <dataValidation type="list" allowBlank="1" showInputMessage="1" showErrorMessage="1" sqref="B11">
      <formula1>$B$24:$B$27</formula1>
    </dataValidation>
    <dataValidation type="list" allowBlank="1" showInputMessage="1" showErrorMessage="1" sqref="R7:V7 I1">
      <formula1>$R$24:$R$30</formula1>
    </dataValidation>
    <dataValidation type="list" allowBlank="1" showInputMessage="1" showErrorMessage="1" sqref="Z6 Y7 AG7">
      <formula1>$T$24:$T$26</formula1>
    </dataValidation>
    <dataValidation type="list" allowBlank="1" showInputMessage="1" showErrorMessage="1" sqref="W7">
      <formula1>$W$24:$W$27</formula1>
    </dataValidation>
    <dataValidation type="list" allowBlank="1" showInputMessage="1" showErrorMessage="1" sqref="W6">
      <formula1>$W$24:$W$32</formula1>
    </dataValidation>
    <dataValidation type="list" allowBlank="1" showInputMessage="1" showErrorMessage="1" sqref="U6:V6 U3:W5">
      <formula1>$W$24:$W$35</formula1>
    </dataValidation>
    <dataValidation type="list" allowBlank="1" showInputMessage="1" showErrorMessage="1" sqref="I7 X7">
      <formula1>$L$24:$L$25</formula1>
    </dataValidation>
    <dataValidation type="list" allowBlank="1" showInputMessage="1" showErrorMessage="1" sqref="N7">
      <formula1>$N$24:$N$35</formula1>
    </dataValidation>
    <dataValidation type="list" allowBlank="1" showInputMessage="1" showErrorMessage="1" sqref="Y3:Y6">
      <formula1>$Y$24:$Y$30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="300" zoomScaleNormal="300" zoomScalePageLayoutView="0" workbookViewId="0" topLeftCell="A1">
      <selection activeCell="A4" sqref="A4"/>
    </sheetView>
  </sheetViews>
  <sheetFormatPr defaultColWidth="9.140625" defaultRowHeight="12.75"/>
  <cols>
    <col min="1" max="1" width="9.7109375" style="0" customWidth="1"/>
  </cols>
  <sheetData>
    <row r="1" spans="1:5" ht="12.75">
      <c r="A1" s="63" t="s">
        <v>24</v>
      </c>
      <c r="B1" s="64"/>
      <c r="C1" s="64"/>
      <c r="D1" s="64"/>
      <c r="E1" s="64"/>
    </row>
    <row r="2" spans="1:5" ht="12.75">
      <c r="A2" s="88">
        <f>'эл.бух.'!AB11+'эл.бух.'!AD11+'эл.бух.'!AD12+E7*1.6</f>
        <v>26387.22666666667</v>
      </c>
      <c r="B2" s="65">
        <v>1</v>
      </c>
      <c r="C2" s="64" t="s">
        <v>25</v>
      </c>
      <c r="D2" s="64"/>
      <c r="E2" s="64"/>
    </row>
    <row r="3" spans="1:5" ht="12.75">
      <c r="A3" s="88">
        <f>-(A2-IF(A2&lt;=40000,400)-IF(A2&lt;=280000,1000)*B2-IF(A2&gt;40000,0))*B3</f>
        <v>-3248.3394666666672</v>
      </c>
      <c r="B3" s="64">
        <v>0.13</v>
      </c>
      <c r="C3" s="64" t="s">
        <v>26</v>
      </c>
      <c r="D3" s="64"/>
      <c r="E3" s="64" t="s">
        <v>2</v>
      </c>
    </row>
    <row r="4" spans="1:5" ht="12.75">
      <c r="A4" s="88">
        <f>-A2*B4</f>
        <v>-263.8722666666667</v>
      </c>
      <c r="B4" s="65">
        <v>0.01</v>
      </c>
      <c r="C4" s="64" t="s">
        <v>27</v>
      </c>
      <c r="D4" s="64"/>
      <c r="E4" s="123" t="s">
        <v>67</v>
      </c>
    </row>
    <row r="5" spans="1:5" ht="12.75">
      <c r="A5" s="88">
        <f>SUM(A2:A4)</f>
        <v>22875.014933333336</v>
      </c>
      <c r="B5" s="64" t="s">
        <v>28</v>
      </c>
      <c r="C5" s="64"/>
      <c r="D5" s="64"/>
      <c r="E5" s="64"/>
    </row>
    <row r="7" spans="1:5" ht="13.5" thickBot="1">
      <c r="A7" s="66" t="s">
        <v>76</v>
      </c>
      <c r="E7" s="119">
        <v>1547</v>
      </c>
    </row>
    <row r="8" spans="1:5" ht="13.5" thickBot="1">
      <c r="A8" s="78" t="s">
        <v>75</v>
      </c>
      <c r="E8" s="7">
        <v>116000</v>
      </c>
    </row>
    <row r="9" ht="12.75" hidden="1">
      <c r="B9">
        <v>0</v>
      </c>
    </row>
    <row r="10" ht="12.75" hidden="1">
      <c r="B10">
        <v>0.01</v>
      </c>
    </row>
    <row r="11" ht="13.5" thickBot="1"/>
    <row r="12" ht="13.5" thickBot="1">
      <c r="A12" s="87" t="s">
        <v>85</v>
      </c>
    </row>
    <row r="13" spans="2:5" ht="12.75" hidden="1">
      <c r="B13">
        <v>0</v>
      </c>
      <c r="D13" s="78" t="s">
        <v>63</v>
      </c>
      <c r="E13">
        <v>500</v>
      </c>
    </row>
    <row r="14" spans="2:5" ht="12.75" hidden="1">
      <c r="B14">
        <v>1</v>
      </c>
      <c r="D14" s="78" t="s">
        <v>64</v>
      </c>
      <c r="E14">
        <v>1000</v>
      </c>
    </row>
    <row r="15" spans="2:5" ht="12.75" hidden="1">
      <c r="B15">
        <v>2</v>
      </c>
      <c r="D15" s="78" t="s">
        <v>65</v>
      </c>
      <c r="E15">
        <v>2000</v>
      </c>
    </row>
    <row r="16" spans="2:5" ht="12.75" hidden="1">
      <c r="B16">
        <v>3</v>
      </c>
      <c r="D16" s="78" t="s">
        <v>66</v>
      </c>
      <c r="E16">
        <v>3000</v>
      </c>
    </row>
    <row r="17" spans="2:5" ht="12.75" hidden="1">
      <c r="B17">
        <v>4</v>
      </c>
      <c r="D17" s="78" t="s">
        <v>67</v>
      </c>
      <c r="E17">
        <v>4000</v>
      </c>
    </row>
    <row r="18" spans="2:4" ht="12.75" hidden="1">
      <c r="B18">
        <v>5</v>
      </c>
      <c r="D18" s="78" t="s">
        <v>68</v>
      </c>
    </row>
    <row r="19" spans="2:4" ht="12.75" hidden="1">
      <c r="B19">
        <v>6</v>
      </c>
      <c r="D19" s="78" t="s">
        <v>69</v>
      </c>
    </row>
    <row r="20" ht="12.75" hidden="1">
      <c r="D20" s="78" t="s">
        <v>70</v>
      </c>
    </row>
    <row r="21" ht="12.75" hidden="1">
      <c r="D21" s="78" t="s">
        <v>71</v>
      </c>
    </row>
    <row r="22" ht="12.75" hidden="1">
      <c r="D22" s="78" t="s">
        <v>72</v>
      </c>
    </row>
    <row r="23" ht="12.75" hidden="1">
      <c r="D23" s="78" t="s">
        <v>73</v>
      </c>
    </row>
    <row r="24" ht="12.75" hidden="1">
      <c r="D24" s="78" t="s">
        <v>74</v>
      </c>
    </row>
    <row r="25" ht="12.75" hidden="1"/>
    <row r="26" ht="12.75" hidden="1"/>
  </sheetData>
  <sheetProtection/>
  <dataValidations count="4">
    <dataValidation type="list" allowBlank="1" showInputMessage="1" showErrorMessage="1" sqref="B4">
      <formula1>$B$9:$B$10</formula1>
    </dataValidation>
    <dataValidation type="list" allowBlank="1" showInputMessage="1" showErrorMessage="1" sqref="E7">
      <formula1>$E$13:$E$17</formula1>
    </dataValidation>
    <dataValidation type="list" allowBlank="1" showInputMessage="1" showErrorMessage="1" sqref="B2">
      <formula1>$B$13:$B$19</formula1>
    </dataValidation>
    <dataValidation type="list" allowBlank="1" showInputMessage="1" showErrorMessage="1" sqref="E4">
      <formula1>$D$13:$D$24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 24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Ерофеев</dc:creator>
  <cp:keywords/>
  <dc:description/>
  <cp:lastModifiedBy>User</cp:lastModifiedBy>
  <dcterms:created xsi:type="dcterms:W3CDTF">2008-09-26T12:03:13Z</dcterms:created>
  <dcterms:modified xsi:type="dcterms:W3CDTF">2013-06-25T22:47:06Z</dcterms:modified>
  <cp:category/>
  <cp:version/>
  <cp:contentType/>
  <cp:contentStatus/>
</cp:coreProperties>
</file>