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Давайте познакомимся!" sheetId="1" r:id="rId1"/>
    <sheet name="Тестовое задание" sheetId="2" r:id="rId2"/>
    <sheet name="Анализ и самопроверка" sheetId="3" r:id="rId3"/>
    <sheet name="Лист1" sheetId="4" r:id="rId4"/>
    <sheet name="Лист2" sheetId="5" r:id="rId5"/>
    <sheet name="Лист3" sheetId="6" r:id="rId6"/>
  </sheets>
  <definedNames/>
  <calcPr fullCalcOnLoad="1"/>
</workbook>
</file>

<file path=xl/sharedStrings.xml><?xml version="1.0" encoding="utf-8"?>
<sst xmlns="http://schemas.openxmlformats.org/spreadsheetml/2006/main" count="263" uniqueCount="24">
  <si>
    <t>+</t>
  </si>
  <si>
    <t>-</t>
  </si>
  <si>
    <t>=</t>
  </si>
  <si>
    <t>Ваша оценка</t>
  </si>
  <si>
    <t>итог</t>
  </si>
  <si>
    <t>Исходные данные</t>
  </si>
  <si>
    <t>Ваш ответ</t>
  </si>
  <si>
    <t>Правильный ответ</t>
  </si>
  <si>
    <t>Представьтесь пожалуйста.</t>
  </si>
  <si>
    <t>Ваше имя</t>
  </si>
  <si>
    <t>3 - трудный (difficult)</t>
  </si>
  <si>
    <t>1 - лёгкий (еasy)</t>
  </si>
  <si>
    <t>2 - средний (аverage)</t>
  </si>
  <si>
    <t>Результат просто ужасный, Вам стоит позаниматься дополнительно</t>
  </si>
  <si>
    <t>Результат ниже среднего, Вам стоит позаниматься дополнительно.</t>
  </si>
  <si>
    <t>Результат средний, Вам нельзя останавливаться на достигнутом.</t>
  </si>
  <si>
    <t>Результат очень не плохой. Молодец! Продолжай в том же духе.</t>
  </si>
  <si>
    <t>Ты просто МОЛОДЕЦ!!!! Так держать!!!!</t>
  </si>
  <si>
    <t>Ты просто МОЛОДЕЦ!!!! Пора усложнять задание!!!!</t>
  </si>
  <si>
    <t>Результат просто ужасный, Попробуйте задание попроще.</t>
  </si>
  <si>
    <t>Результат не плохой. Молодец! Может стоит попробовать более сложное задание?</t>
  </si>
  <si>
    <t>Результат очень плохой, Попробуйте задание попроще.</t>
  </si>
  <si>
    <t>Результат ниже среднего. Попробуйте задание попроще.</t>
  </si>
  <si>
    <t>юля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</si>
</sst>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0"/>
    </font>
    <font>
      <sz val="8"/>
      <name val="Arial"/>
      <family val="0"/>
    </font>
    <font>
      <sz val="26"/>
      <name val="Arial"/>
      <family val="0"/>
    </font>
    <font>
      <sz val="14"/>
      <name val="Arial"/>
      <family val="0"/>
    </font>
    <font>
      <sz val="10"/>
      <color indexed="9"/>
      <name val="Arial"/>
      <family val="0"/>
    </font>
    <font>
      <sz val="18"/>
      <color indexed="9"/>
      <name val="Arial"/>
      <family val="0"/>
    </font>
    <font>
      <sz val="16"/>
      <name val="Arial"/>
      <family val="0"/>
    </font>
    <font>
      <sz val="8"/>
      <name val="Tahoma"/>
      <family val="2"/>
    </font>
    <font>
      <sz val="2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80" fontId="3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180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180" fontId="0" fillId="0" borderId="0" xfId="0" applyNumberForma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180" fontId="0" fillId="0" borderId="0" xfId="0" applyNumberFormat="1" applyAlignment="1">
      <alignment horizontal="left" vertical="center"/>
    </xf>
    <xf numFmtId="180" fontId="0" fillId="0" borderId="0" xfId="0" applyNumberForma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180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8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80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/>
    </xf>
    <xf numFmtId="0" fontId="0" fillId="0" borderId="6" xfId="0" applyFill="1" applyBorder="1" applyAlignment="1">
      <alignment horizontal="center" vertical="center" wrapText="1"/>
    </xf>
    <xf numFmtId="0" fontId="0" fillId="0" borderId="0" xfId="0" applyBorder="1" applyAlignment="1">
      <alignment horizontal="right" indent="1"/>
    </xf>
    <xf numFmtId="0" fontId="5" fillId="0" borderId="1" xfId="0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180" fontId="5" fillId="0" borderId="3" xfId="0" applyNumberFormat="1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center" vertical="center"/>
    </xf>
    <xf numFmtId="180" fontId="5" fillId="0" borderId="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180" fontId="0" fillId="0" borderId="0" xfId="0" applyNumberFormat="1" applyFont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0" xfId="0" applyNumberFormat="1" applyAlignment="1">
      <alignment/>
    </xf>
    <xf numFmtId="0" fontId="5" fillId="0" borderId="8" xfId="0" applyNumberFormat="1" applyFont="1" applyBorder="1" applyAlignment="1">
      <alignment horizontal="right"/>
    </xf>
    <xf numFmtId="0" fontId="5" fillId="0" borderId="6" xfId="0" applyNumberFormat="1" applyFont="1" applyBorder="1" applyAlignment="1">
      <alignment horizontal="right"/>
    </xf>
    <xf numFmtId="0" fontId="5" fillId="0" borderId="9" xfId="0" applyNumberFormat="1" applyFont="1" applyBorder="1" applyAlignment="1">
      <alignment horizontal="right"/>
    </xf>
    <xf numFmtId="0" fontId="0" fillId="0" borderId="0" xfId="0" applyNumberFormat="1" applyAlignment="1">
      <alignment horizontal="right"/>
    </xf>
    <xf numFmtId="0" fontId="5" fillId="0" borderId="1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3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5" fillId="0" borderId="9" xfId="0" applyNumberFormat="1" applyFont="1" applyFill="1" applyBorder="1" applyAlignment="1">
      <alignment horizontal="right"/>
    </xf>
    <xf numFmtId="0" fontId="5" fillId="0" borderId="6" xfId="0" applyNumberFormat="1" applyFont="1" applyBorder="1" applyAlignment="1">
      <alignment/>
    </xf>
    <xf numFmtId="0" fontId="5" fillId="0" borderId="9" xfId="0" applyNumberFormat="1" applyFont="1" applyBorder="1" applyAlignment="1">
      <alignment/>
    </xf>
    <xf numFmtId="0" fontId="5" fillId="0" borderId="3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3" fillId="0" borderId="6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 vertical="center"/>
    </xf>
    <xf numFmtId="0" fontId="3" fillId="0" borderId="3" xfId="0" applyNumberFormat="1" applyFont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left" vertical="center"/>
    </xf>
    <xf numFmtId="0" fontId="3" fillId="0" borderId="6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left"/>
    </xf>
    <xf numFmtId="1" fontId="0" fillId="0" borderId="0" xfId="0" applyNumberFormat="1" applyFont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5">
    <dxf>
      <font>
        <color rgb="FFFFFF00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ont>
        <color rgb="FFFFFF00"/>
      </font>
      <fill>
        <patternFill>
          <bgColor rgb="FF808000"/>
        </patternFill>
      </fill>
      <border/>
    </dxf>
    <dxf>
      <font>
        <color rgb="FF0000FF"/>
      </font>
      <fill>
        <patternFill>
          <bgColor rgb="FF808000"/>
        </patternFill>
      </fill>
      <border/>
    </dxf>
    <dxf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0</xdr:row>
      <xdr:rowOff>76200</xdr:rowOff>
    </xdr:from>
    <xdr:to>
      <xdr:col>9</xdr:col>
      <xdr:colOff>1238250</xdr:colOff>
      <xdr:row>2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76200"/>
          <a:ext cx="2428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2"/>
  </sheetPr>
  <dimension ref="A1:L18"/>
  <sheetViews>
    <sheetView workbookViewId="0" topLeftCell="B1">
      <selection activeCell="F6" sqref="F6"/>
    </sheetView>
  </sheetViews>
  <sheetFormatPr defaultColWidth="9.140625" defaultRowHeight="12.75"/>
  <cols>
    <col min="1" max="1" width="11.140625" style="0" hidden="1" customWidth="1"/>
    <col min="2" max="2" width="13.421875" style="0" customWidth="1"/>
    <col min="6" max="6" width="12.421875" style="0" customWidth="1"/>
    <col min="10" max="10" width="58.421875" style="0" customWidth="1"/>
    <col min="11" max="13" width="9.140625" style="0" hidden="1" customWidth="1"/>
  </cols>
  <sheetData>
    <row r="1" spans="1:7" ht="14.25" thickBot="1" thickTop="1">
      <c r="A1" s="29"/>
      <c r="B1" s="20"/>
      <c r="F1" s="41" t="s">
        <v>9</v>
      </c>
      <c r="G1" s="41"/>
    </row>
    <row r="2" spans="1:7" ht="14.25" thickBot="1" thickTop="1">
      <c r="A2" s="31"/>
      <c r="C2" t="s">
        <v>8</v>
      </c>
      <c r="F2" s="29" t="s">
        <v>23</v>
      </c>
      <c r="G2" s="32"/>
    </row>
    <row r="3" spans="1:11" ht="22.5" customHeight="1" thickBot="1" thickTop="1">
      <c r="A3" s="31"/>
      <c r="E3" s="75" t="str">
        <f>IF(F2&lt;&gt;"",CONCATENATE(F2,", выберете уровень сложности."),"")</f>
        <v>юля, выберете уровень сложности.</v>
      </c>
      <c r="K3" t="str">
        <f>CONCATENATE(F2,", ","будьте внимательны, необходимо ввести ЦЕЛОЕ число.")</f>
        <v>юля, будьте внимательны, необходимо ввести ЦЕЛОЕ число.</v>
      </c>
    </row>
    <row r="4" spans="5:12" ht="14.25" thickBot="1" thickTop="1">
      <c r="E4" s="33" t="str">
        <f>IF(F2&lt;&gt;"",CONCATENATE(F2,", ","введи целое число от 1 до 99"),"")</f>
        <v>юля, введи целое число от 1 до 99</v>
      </c>
      <c r="F4" s="29">
        <v>6</v>
      </c>
      <c r="G4" s="78">
        <f>IF(F4&lt;&gt;"",IF(F2&lt;&gt;"",IF(K6=0,L5,IF(K6=2,L6,"")),""),"")</f>
      </c>
      <c r="H4" s="79"/>
      <c r="I4" s="79"/>
      <c r="J4" s="79"/>
      <c r="K4" t="str">
        <f>CONCATENATE($F$2,", ","будьте внимательны, необходимо ввести число принадлежащее интервалу от 1 до 99.")</f>
        <v>юля, будьте внимательны, необходимо ввести число принадлежащее интервалу от 1 до 99.</v>
      </c>
      <c r="L4" t="str">
        <f>CONCATENATE($F$2,", ","будьте внимательны, необходимо ввести число принадлежащее интервалу от 1 до 3.")</f>
        <v>юля, будьте внимательны, необходимо ввести число принадлежащее интервалу от 1 до 3.</v>
      </c>
    </row>
    <row r="5" spans="5:12" ht="14.25" thickBot="1" thickTop="1">
      <c r="E5" s="33" t="str">
        <f>IF(F2&lt;&gt;"",IF(F4&lt;&gt;"",IF(G4="",CONCATENATE(F2,", ","введи целое число от 1 до 3"),""),""),"")</f>
        <v>юля, введи целое число от 1 до 3</v>
      </c>
      <c r="F5" s="29">
        <v>2</v>
      </c>
      <c r="G5" s="80">
        <f>IF(F5&lt;&gt;"",IF(E5&lt;&gt;"",IF(K8=0,L7,IF(K8=2,L8,"")),""),"")</f>
      </c>
      <c r="H5" s="81"/>
      <c r="I5" s="81"/>
      <c r="J5" s="81"/>
      <c r="K5">
        <f>TRUNC(F4)</f>
        <v>6</v>
      </c>
      <c r="L5">
        <f>IF(F4&lt;&gt;K5,K3,"")</f>
      </c>
    </row>
    <row r="6" spans="11:12" ht="13.5" thickTop="1">
      <c r="K6">
        <f>IF(L5&lt;&gt;"",0,IF(L6&lt;&gt;"",2,1))</f>
        <v>1</v>
      </c>
      <c r="L6" s="30">
        <f>IF(F4&lt;1,K4,IF(F4&gt;99,K4,""))</f>
      </c>
    </row>
    <row r="7" spans="5:12" ht="12.75">
      <c r="E7" s="82" t="str">
        <f>IF(F2&lt;&gt;"",IF(F5&lt;&gt;"",IF(G5="",CONCATENATE(F2,", ","Ваше задание сгенерировано.Перейдите на лист &lt;Тестовое задание&gt;"),""),""),"")</f>
        <v>юля, Ваше задание сгенерировано.Перейдите на лист &lt;Тестовое задание&gt;</v>
      </c>
      <c r="F7" s="82"/>
      <c r="G7" s="82"/>
      <c r="H7" s="82"/>
      <c r="K7">
        <f>TRUNC(F5)</f>
        <v>2</v>
      </c>
      <c r="L7">
        <f>IF(F5&lt;&gt;K7,K3,"")</f>
      </c>
    </row>
    <row r="8" spans="5:12" ht="12.75">
      <c r="E8" s="82"/>
      <c r="F8" s="82"/>
      <c r="G8" s="82"/>
      <c r="H8" s="82"/>
      <c r="K8">
        <f>IF(L7&lt;&gt;"",0,IF(L8&lt;&gt;"",2,1))</f>
        <v>1</v>
      </c>
      <c r="L8" s="30">
        <f>IF(F5&lt;1,L4,IF(F5&gt;3,L4,""))</f>
      </c>
    </row>
    <row r="9" spans="5:8" ht="12.75">
      <c r="E9" s="82"/>
      <c r="F9" s="82"/>
      <c r="G9" s="82"/>
      <c r="H9" s="82"/>
    </row>
    <row r="10" spans="5:8" ht="12.75">
      <c r="E10" s="82"/>
      <c r="F10" s="82"/>
      <c r="G10" s="82"/>
      <c r="H10" s="82"/>
    </row>
    <row r="11" spans="5:8" ht="12.75">
      <c r="E11" s="82"/>
      <c r="F11" s="82"/>
      <c r="G11" s="82"/>
      <c r="H11" s="82"/>
    </row>
    <row r="12" spans="5:8" ht="12.75">
      <c r="E12" s="82"/>
      <c r="F12" s="82"/>
      <c r="G12" s="82"/>
      <c r="H12" s="82"/>
    </row>
    <row r="13" spans="5:8" ht="12.75">
      <c r="E13" s="82"/>
      <c r="F13" s="82"/>
      <c r="G13" s="82"/>
      <c r="H13" s="82"/>
    </row>
    <row r="14" spans="5:8" ht="12.75">
      <c r="E14" s="82"/>
      <c r="F14" s="82"/>
      <c r="G14" s="82"/>
      <c r="H14" s="82"/>
    </row>
    <row r="15" spans="5:8" ht="12.75">
      <c r="E15" s="82"/>
      <c r="F15" s="82"/>
      <c r="G15" s="82"/>
      <c r="H15" s="82"/>
    </row>
    <row r="16" spans="5:8" ht="12.75">
      <c r="E16" s="82"/>
      <c r="F16" s="82"/>
      <c r="G16" s="82"/>
      <c r="H16" s="82"/>
    </row>
    <row r="18" ht="12.75">
      <c r="G18" s="42">
        <v>2</v>
      </c>
    </row>
  </sheetData>
  <mergeCells count="3">
    <mergeCell ref="G4:J4"/>
    <mergeCell ref="G5:J5"/>
    <mergeCell ref="E7:H16"/>
  </mergeCells>
  <conditionalFormatting sqref="G4:J5">
    <cfRule type="cellIs" priority="1" dxfId="0" operator="notEqual" stopIfTrue="1">
      <formula>$J$1</formula>
    </cfRule>
  </conditionalFormatting>
  <conditionalFormatting sqref="L6 L8">
    <cfRule type="cellIs" priority="2" dxfId="1" operator="between" stopIfTrue="1">
      <formula>1</formula>
      <formula>99</formula>
    </cfRule>
  </conditionalFormatting>
  <conditionalFormatting sqref="G2">
    <cfRule type="cellIs" priority="3" dxfId="1" operator="notEqual" stopIfTrue="1">
      <formula>$I$1</formula>
    </cfRule>
  </conditionalFormatting>
  <conditionalFormatting sqref="A1 F4:F5">
    <cfRule type="cellIs" priority="4" dxfId="1" operator="notEqual" stopIfTrue="1">
      <formula>$A$4</formula>
    </cfRule>
  </conditionalFormatting>
  <conditionalFormatting sqref="F2">
    <cfRule type="cellIs" priority="5" dxfId="1" operator="notEqual" stopIfTrue="1">
      <formula>$A$1</formula>
    </cfRule>
  </conditionalFormatting>
  <conditionalFormatting sqref="E7:H16">
    <cfRule type="cellIs" priority="6" dxfId="2" operator="notEqual" stopIfTrue="1">
      <formula>$B$1</formula>
    </cfRule>
  </conditionalFormatting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12"/>
  </sheetPr>
  <dimension ref="B3:Q31"/>
  <sheetViews>
    <sheetView workbookViewId="0" topLeftCell="A1">
      <selection activeCell="F3" sqref="F3"/>
    </sheetView>
  </sheetViews>
  <sheetFormatPr defaultColWidth="9.140625" defaultRowHeight="12.75"/>
  <cols>
    <col min="2" max="2" width="25.00390625" style="0" customWidth="1"/>
    <col min="3" max="3" width="4.28125" style="0" customWidth="1"/>
    <col min="4" max="4" width="20.140625" style="0" customWidth="1"/>
    <col min="5" max="5" width="3.8515625" style="0" customWidth="1"/>
    <col min="6" max="6" width="20.7109375" style="0" customWidth="1"/>
    <col min="7" max="7" width="6.421875" style="0" customWidth="1"/>
    <col min="8" max="8" width="4.57421875" style="0" customWidth="1"/>
    <col min="9" max="9" width="26.140625" style="0" customWidth="1"/>
    <col min="10" max="10" width="5.57421875" style="0" customWidth="1"/>
    <col min="11" max="11" width="19.8515625" style="0" customWidth="1"/>
    <col min="12" max="12" width="4.140625" style="0" customWidth="1"/>
    <col min="13" max="13" width="21.7109375" style="0" customWidth="1"/>
    <col min="17" max="17" width="0.13671875" style="0" customWidth="1"/>
    <col min="18" max="18" width="5.421875" style="0" hidden="1" customWidth="1"/>
  </cols>
  <sheetData>
    <row r="2" ht="13.5" thickBot="1"/>
    <row r="3" spans="2:17" ht="33.75" thickTop="1">
      <c r="B3" s="54">
        <f>ROUNDUP(Лист1!B2,3)</f>
        <v>62.57</v>
      </c>
      <c r="C3" s="34" t="str">
        <f>Лист1!C2</f>
        <v>+</v>
      </c>
      <c r="D3" s="58">
        <f>ROUNDUP(Лист1!D2,3)</f>
        <v>38.76</v>
      </c>
      <c r="E3" s="34" t="str">
        <f>Лист1!E2</f>
        <v>=</v>
      </c>
      <c r="F3" s="50"/>
      <c r="G3" s="43">
        <f>IF(F3&lt;&gt;"",1,0)</f>
        <v>0</v>
      </c>
      <c r="H3" s="8"/>
      <c r="I3" s="54">
        <f>Лист1!B18</f>
        <v>29.52</v>
      </c>
      <c r="J3" s="37" t="str">
        <f>Лист1!C18</f>
        <v>-</v>
      </c>
      <c r="K3" s="58">
        <f>Лист1!D18</f>
        <v>18.32</v>
      </c>
      <c r="L3" s="37" t="str">
        <f>Лист1!E18</f>
        <v>=</v>
      </c>
      <c r="M3" s="50"/>
      <c r="N3" s="43">
        <f>IF(M3&lt;&gt;"",1,0)</f>
        <v>0</v>
      </c>
      <c r="Q3" s="50"/>
    </row>
    <row r="4" spans="2:17" ht="33">
      <c r="B4" s="55">
        <f>Лист1!B15</f>
        <v>31.59</v>
      </c>
      <c r="C4" s="35" t="str">
        <f>Лист1!C15</f>
        <v>-</v>
      </c>
      <c r="D4" s="59">
        <f>Лист1!D15</f>
        <v>19.59</v>
      </c>
      <c r="E4" s="35" t="str">
        <f>Лист1!E15</f>
        <v>=</v>
      </c>
      <c r="F4" s="51"/>
      <c r="G4" s="43">
        <f>IF(F4&lt;&gt;"",1,0)</f>
        <v>0</v>
      </c>
      <c r="H4" s="8"/>
      <c r="I4" s="55">
        <f>Лист1!B10</f>
        <v>29.88</v>
      </c>
      <c r="J4" s="35" t="str">
        <f>Лист1!C10</f>
        <v>-</v>
      </c>
      <c r="K4" s="59">
        <f>Лист1!D10</f>
        <v>18.53</v>
      </c>
      <c r="L4" s="35" t="str">
        <f>Лист1!E10</f>
        <v>=</v>
      </c>
      <c r="M4" s="51"/>
      <c r="N4" s="43">
        <f>IF(M4&lt;&gt;"",1,0)</f>
        <v>0</v>
      </c>
      <c r="Q4" s="51"/>
    </row>
    <row r="5" spans="2:17" ht="33.75" thickBot="1">
      <c r="B5" s="55">
        <f>Лист1!B3</f>
        <v>31.29</v>
      </c>
      <c r="C5" s="35" t="str">
        <f>Лист1!C3</f>
        <v>-</v>
      </c>
      <c r="D5" s="59">
        <f>Лист1!D3</f>
        <v>19.38</v>
      </c>
      <c r="E5" s="35" t="str">
        <f>Лист1!E3</f>
        <v>=</v>
      </c>
      <c r="F5" s="51"/>
      <c r="G5" s="43">
        <f>IF(F5&lt;&gt;"",1,0)</f>
        <v>0</v>
      </c>
      <c r="H5" s="8"/>
      <c r="I5" s="55">
        <f>Лист1!B7</f>
        <v>26.83</v>
      </c>
      <c r="J5" s="35" t="str">
        <f>Лист1!C7</f>
        <v>+</v>
      </c>
      <c r="K5" s="59">
        <f>Лист1!D7</f>
        <v>16.62</v>
      </c>
      <c r="L5" s="35" t="str">
        <f>Лист1!E7</f>
        <v>=</v>
      </c>
      <c r="M5" s="51"/>
      <c r="N5" s="43">
        <f>IF(M5&lt;&gt;"",1,0)</f>
        <v>0</v>
      </c>
      <c r="Q5" s="52"/>
    </row>
    <row r="6" spans="2:14" ht="33.75" thickTop="1">
      <c r="B6" s="55">
        <f>Лист1!B11</f>
        <v>9.87</v>
      </c>
      <c r="C6" s="35" t="str">
        <f>Лист1!C11</f>
        <v>+</v>
      </c>
      <c r="D6" s="59">
        <f>Лист1!D11</f>
        <v>6.12</v>
      </c>
      <c r="E6" s="35" t="str">
        <f>Лист1!E11</f>
        <v>=</v>
      </c>
      <c r="F6" s="51"/>
      <c r="G6" s="43">
        <f>IF(F6&lt;&gt;"",1,0)</f>
        <v>0</v>
      </c>
      <c r="H6" s="8"/>
      <c r="I6" s="55">
        <f>Лист1!B16</f>
        <v>28.12</v>
      </c>
      <c r="J6" s="35" t="str">
        <f>Лист1!C16</f>
        <v>-</v>
      </c>
      <c r="K6" s="59">
        <f>Лист1!D16</f>
        <v>17.44</v>
      </c>
      <c r="L6" s="35" t="str">
        <f>Лист1!E16</f>
        <v>=</v>
      </c>
      <c r="M6" s="51"/>
      <c r="N6" s="43">
        <f>IF(M6&lt;&gt;"",1,0)</f>
        <v>0</v>
      </c>
    </row>
    <row r="7" spans="2:14" ht="33.75" thickBot="1">
      <c r="B7" s="56">
        <f>Лист1!B21</f>
        <v>19.61</v>
      </c>
      <c r="C7" s="36" t="str">
        <f>Лист1!C21</f>
        <v>+</v>
      </c>
      <c r="D7" s="60">
        <f>Лист1!D21</f>
        <v>12.19</v>
      </c>
      <c r="E7" s="36" t="str">
        <f>Лист1!E21</f>
        <v>=</v>
      </c>
      <c r="F7" s="52"/>
      <c r="G7" s="43">
        <f>IF(F7&lt;&gt;"",1,0)</f>
        <v>0</v>
      </c>
      <c r="H7" s="8"/>
      <c r="I7" s="62">
        <f>Лист1!B5</f>
        <v>24.67</v>
      </c>
      <c r="J7" s="38" t="str">
        <f>Лист1!C5</f>
        <v>-</v>
      </c>
      <c r="K7" s="65">
        <f>Лист1!D5</f>
        <v>15.28</v>
      </c>
      <c r="L7" s="38" t="str">
        <f>Лист1!E5</f>
        <v>=</v>
      </c>
      <c r="M7" s="52"/>
      <c r="N7" s="43">
        <f>IF(M7&lt;&gt;"",1,0)</f>
        <v>0</v>
      </c>
    </row>
    <row r="8" spans="2:14" ht="15" customHeight="1" thickBot="1" thickTop="1">
      <c r="B8" s="57"/>
      <c r="C8" s="2"/>
      <c r="D8" s="61"/>
      <c r="E8" s="2"/>
      <c r="F8" s="15"/>
      <c r="G8" s="44"/>
      <c r="H8" s="8"/>
      <c r="I8" s="53"/>
      <c r="K8" s="53"/>
      <c r="M8" s="53"/>
      <c r="N8" s="42"/>
    </row>
    <row r="9" spans="2:14" ht="4.5" customHeight="1" hidden="1" thickBot="1">
      <c r="B9" s="57"/>
      <c r="C9" s="2"/>
      <c r="D9" s="61"/>
      <c r="E9" s="2"/>
      <c r="F9" s="15"/>
      <c r="G9" s="44"/>
      <c r="H9" s="8"/>
      <c r="I9" s="53"/>
      <c r="K9" s="53"/>
      <c r="M9" s="53"/>
      <c r="N9" s="42"/>
    </row>
    <row r="10" spans="2:14" ht="4.5" customHeight="1" hidden="1" thickBot="1">
      <c r="B10" s="57"/>
      <c r="C10" s="2"/>
      <c r="D10" s="61"/>
      <c r="E10" s="2"/>
      <c r="F10" s="15"/>
      <c r="G10" s="44"/>
      <c r="H10" s="8"/>
      <c r="I10" s="53"/>
      <c r="K10" s="53"/>
      <c r="M10" s="53"/>
      <c r="N10" s="42"/>
    </row>
    <row r="11" spans="2:14" ht="4.5" customHeight="1" hidden="1" thickBot="1">
      <c r="B11" s="57"/>
      <c r="C11" s="2"/>
      <c r="D11" s="61"/>
      <c r="E11" s="2"/>
      <c r="F11" s="15"/>
      <c r="G11" s="44"/>
      <c r="H11" s="8"/>
      <c r="I11" s="53"/>
      <c r="K11" s="53"/>
      <c r="M11" s="53"/>
      <c r="N11" s="42"/>
    </row>
    <row r="12" spans="2:14" ht="33.75" thickTop="1">
      <c r="B12" s="54">
        <f>Лист1!B20</f>
        <v>7.66</v>
      </c>
      <c r="C12" s="37" t="str">
        <f>Лист1!C20</f>
        <v>-</v>
      </c>
      <c r="D12" s="58">
        <f>Лист1!D20</f>
        <v>4.76</v>
      </c>
      <c r="E12" s="37" t="str">
        <f>Лист1!E20</f>
        <v>=</v>
      </c>
      <c r="F12" s="50"/>
      <c r="G12" s="43">
        <f>IF(F12&lt;&gt;"",1,0)</f>
        <v>0</v>
      </c>
      <c r="H12" s="8"/>
      <c r="I12" s="54">
        <f>Лист1!B6</f>
        <v>37.26</v>
      </c>
      <c r="J12" s="37" t="str">
        <f>Лист1!C6</f>
        <v>+</v>
      </c>
      <c r="K12" s="58">
        <f>Лист1!D6</f>
        <v>23.08</v>
      </c>
      <c r="L12" s="37" t="str">
        <f>Лист1!E6</f>
        <v>=</v>
      </c>
      <c r="M12" s="50"/>
      <c r="N12" s="43">
        <f>IF(M12&lt;&gt;"",1,0)</f>
        <v>0</v>
      </c>
    </row>
    <row r="13" spans="2:14" ht="33">
      <c r="B13" s="55">
        <f>Лист1!B17</f>
        <v>18</v>
      </c>
      <c r="C13" s="35" t="str">
        <f>Лист1!C17</f>
        <v>+</v>
      </c>
      <c r="D13" s="59">
        <f>Лист1!D17</f>
        <v>11.17</v>
      </c>
      <c r="E13" s="35" t="str">
        <f>Лист1!E17</f>
        <v>=</v>
      </c>
      <c r="F13" s="51"/>
      <c r="G13" s="43">
        <f>IF(F13&lt;&gt;"",1,0)</f>
        <v>0</v>
      </c>
      <c r="H13" s="8"/>
      <c r="I13" s="55">
        <f>Лист1!B19</f>
        <v>4.14</v>
      </c>
      <c r="J13" s="35" t="str">
        <f>Лист1!C19</f>
        <v>+</v>
      </c>
      <c r="K13" s="59">
        <f>Лист1!D19</f>
        <v>2.57</v>
      </c>
      <c r="L13" s="35" t="str">
        <f>Лист1!E19</f>
        <v>=</v>
      </c>
      <c r="M13" s="51"/>
      <c r="N13" s="43">
        <f>IF(M13&lt;&gt;"",1,0)</f>
        <v>0</v>
      </c>
    </row>
    <row r="14" spans="2:14" ht="33">
      <c r="B14" s="55">
        <f>Лист1!B4</f>
        <v>22.22</v>
      </c>
      <c r="C14" s="35" t="str">
        <f>Лист1!C4</f>
        <v>+</v>
      </c>
      <c r="D14" s="59">
        <f>Лист1!D4</f>
        <v>13.76</v>
      </c>
      <c r="E14" s="35" t="str">
        <f>Лист1!E4</f>
        <v>=</v>
      </c>
      <c r="F14" s="51"/>
      <c r="G14" s="43">
        <f>IF(F14&lt;&gt;"",1,0)</f>
        <v>0</v>
      </c>
      <c r="H14" s="8"/>
      <c r="I14" s="55">
        <f>Лист1!B12</f>
        <v>14.32</v>
      </c>
      <c r="J14" s="35" t="str">
        <f>Лист1!C12</f>
        <v>+</v>
      </c>
      <c r="K14" s="59">
        <f>Лист1!D12</f>
        <v>8.88</v>
      </c>
      <c r="L14" s="35" t="str">
        <f>Лист1!E12</f>
        <v>=</v>
      </c>
      <c r="M14" s="51"/>
      <c r="N14" s="43">
        <f>IF(M14&lt;&gt;"",1,0)</f>
        <v>0</v>
      </c>
    </row>
    <row r="15" spans="2:14" ht="33">
      <c r="B15" s="55">
        <f>Лист1!B9</f>
        <v>14.79</v>
      </c>
      <c r="C15" s="35" t="str">
        <f>Лист1!C9</f>
        <v>-</v>
      </c>
      <c r="D15" s="59">
        <f>Лист1!D9</f>
        <v>9.17</v>
      </c>
      <c r="E15" s="35" t="str">
        <f>Лист1!E9</f>
        <v>=</v>
      </c>
      <c r="F15" s="51"/>
      <c r="G15" s="43">
        <f>IF(F15&lt;&gt;"",1,0)</f>
        <v>0</v>
      </c>
      <c r="H15" s="8"/>
      <c r="I15" s="63">
        <f>Лист1!B8</f>
        <v>10.2</v>
      </c>
      <c r="J15" s="39" t="str">
        <f>Лист1!C8</f>
        <v>+</v>
      </c>
      <c r="K15" s="59">
        <f>Лист1!D8</f>
        <v>6.32</v>
      </c>
      <c r="L15" s="39" t="str">
        <f>Лист1!E8</f>
        <v>=</v>
      </c>
      <c r="M15" s="51"/>
      <c r="N15" s="43">
        <f>IF(M15&lt;&gt;"",1,0)</f>
        <v>0</v>
      </c>
    </row>
    <row r="16" spans="2:14" ht="33.75" thickBot="1">
      <c r="B16" s="56">
        <f>Лист1!B14</f>
        <v>30.08</v>
      </c>
      <c r="C16" s="36" t="str">
        <f>Лист1!C14</f>
        <v>-</v>
      </c>
      <c r="D16" s="60">
        <f>Лист1!D14</f>
        <v>18.65</v>
      </c>
      <c r="E16" s="36" t="str">
        <f>Лист1!E14</f>
        <v>=</v>
      </c>
      <c r="F16" s="52"/>
      <c r="G16" s="43">
        <f>IF(F16&lt;&gt;"",1,0)</f>
        <v>0</v>
      </c>
      <c r="H16" s="8"/>
      <c r="I16" s="64">
        <f>Лист1!B13</f>
        <v>24.06</v>
      </c>
      <c r="J16" s="40" t="str">
        <f>Лист1!C13</f>
        <v>-</v>
      </c>
      <c r="K16" s="60">
        <f>Лист1!D13</f>
        <v>14.92</v>
      </c>
      <c r="L16" s="40" t="str">
        <f>Лист1!E13</f>
        <v>=</v>
      </c>
      <c r="M16" s="52"/>
      <c r="N16" s="43">
        <f>IF(M16&lt;&gt;"",1,0)</f>
        <v>0</v>
      </c>
    </row>
    <row r="17" spans="2:14" ht="13.5" thickTop="1">
      <c r="B17" s="10"/>
      <c r="C17" s="2"/>
      <c r="D17" s="12"/>
      <c r="E17" s="2"/>
      <c r="F17" s="12"/>
      <c r="G17" s="44"/>
      <c r="H17" s="8"/>
      <c r="N17" s="42"/>
    </row>
    <row r="18" spans="6:8" ht="12.75">
      <c r="F18" s="13"/>
      <c r="G18" s="77">
        <f>SUM(G3:G7,G12:G16,N3:N7,N12:N16)</f>
        <v>0</v>
      </c>
      <c r="H18" s="8"/>
    </row>
    <row r="19" spans="6:8" ht="12.75">
      <c r="F19" s="13"/>
      <c r="G19" s="13"/>
      <c r="H19" s="8"/>
    </row>
    <row r="20" spans="6:8" ht="12.75">
      <c r="F20" s="13"/>
      <c r="G20" s="13"/>
      <c r="H20" s="8"/>
    </row>
    <row r="21" spans="6:8" ht="12.75">
      <c r="F21" s="13"/>
      <c r="G21" s="13"/>
      <c r="H21" s="8"/>
    </row>
    <row r="22" spans="6:10" ht="12.75">
      <c r="F22" s="14"/>
      <c r="G22" s="82">
        <f>IF('Давайте познакомимся!'!F2&lt;&gt;"",IF(G18=20,CONCATENATE('Давайте познакомимся!'!F2,", ","Вы решили всё задание.Перейдите на лист &lt;АНАЛИЗ И САМОПРОВЕРКА&gt;"),""),"")</f>
      </c>
      <c r="H22" s="82"/>
      <c r="I22" s="82"/>
      <c r="J22" s="82"/>
    </row>
    <row r="23" spans="2:10" ht="12.75">
      <c r="B23" s="10"/>
      <c r="C23" s="2"/>
      <c r="D23" s="12"/>
      <c r="E23" s="2"/>
      <c r="F23" s="12"/>
      <c r="G23" s="82"/>
      <c r="H23" s="82"/>
      <c r="I23" s="82"/>
      <c r="J23" s="82"/>
    </row>
    <row r="24" spans="6:10" ht="12.75">
      <c r="F24" s="13"/>
      <c r="G24" s="82"/>
      <c r="H24" s="82"/>
      <c r="I24" s="82"/>
      <c r="J24" s="82"/>
    </row>
    <row r="25" spans="6:10" ht="12.75">
      <c r="F25" s="13"/>
      <c r="G25" s="82"/>
      <c r="H25" s="82"/>
      <c r="I25" s="82"/>
      <c r="J25" s="82"/>
    </row>
    <row r="26" spans="6:10" ht="12.75">
      <c r="F26" s="13"/>
      <c r="G26" s="82"/>
      <c r="H26" s="82"/>
      <c r="I26" s="82"/>
      <c r="J26" s="82"/>
    </row>
    <row r="27" spans="6:10" ht="12.75">
      <c r="F27" s="12"/>
      <c r="G27" s="82"/>
      <c r="H27" s="82"/>
      <c r="I27" s="82"/>
      <c r="J27" s="82"/>
    </row>
    <row r="28" spans="6:10" ht="12.75">
      <c r="F28" s="12"/>
      <c r="G28" s="82"/>
      <c r="H28" s="82"/>
      <c r="I28" s="82"/>
      <c r="J28" s="82"/>
    </row>
    <row r="29" spans="7:10" ht="12.75">
      <c r="G29" s="82"/>
      <c r="H29" s="82"/>
      <c r="I29" s="82"/>
      <c r="J29" s="82"/>
    </row>
    <row r="30" spans="7:10" ht="12.75">
      <c r="G30" s="82"/>
      <c r="H30" s="82"/>
      <c r="I30" s="82"/>
      <c r="J30" s="82"/>
    </row>
    <row r="31" spans="7:10" ht="12.75">
      <c r="G31" s="82"/>
      <c r="H31" s="82"/>
      <c r="I31" s="82"/>
      <c r="J31" s="82"/>
    </row>
  </sheetData>
  <sheetProtection/>
  <mergeCells count="1">
    <mergeCell ref="G22:J31"/>
  </mergeCells>
  <conditionalFormatting sqref="G22:J31">
    <cfRule type="cellIs" priority="1" dxfId="2" operator="notEqual" stopIfTrue="1">
      <formula>$B$1</formula>
    </cfRule>
  </conditionalFormatting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9"/>
  </sheetPr>
  <dimension ref="A1:T49"/>
  <sheetViews>
    <sheetView workbookViewId="0" topLeftCell="A1">
      <selection activeCell="L30" sqref="L30"/>
    </sheetView>
  </sheetViews>
  <sheetFormatPr defaultColWidth="9.140625" defaultRowHeight="12.75"/>
  <cols>
    <col min="1" max="1" width="16.57421875" style="0" customWidth="1"/>
    <col min="2" max="2" width="4.28125" style="0" customWidth="1"/>
    <col min="3" max="3" width="16.7109375" style="0" customWidth="1"/>
    <col min="4" max="4" width="3.8515625" style="0" customWidth="1"/>
    <col min="5" max="5" width="18.57421875" style="0" customWidth="1"/>
    <col min="6" max="6" width="16.57421875" style="0" customWidth="1"/>
    <col min="8" max="8" width="17.57421875" style="0" customWidth="1"/>
    <col min="9" max="9" width="4.00390625" style="0" customWidth="1"/>
    <col min="10" max="10" width="16.28125" style="0" customWidth="1"/>
    <col min="11" max="11" width="4.140625" style="0" customWidth="1"/>
    <col min="12" max="12" width="21.7109375" style="0" customWidth="1"/>
    <col min="13" max="13" width="16.8515625" style="0" customWidth="1"/>
    <col min="17" max="17" width="9.00390625" style="0" customWidth="1"/>
  </cols>
  <sheetData>
    <row r="1" spans="1:13" ht="13.5" thickTop="1">
      <c r="A1" s="83" t="s">
        <v>5</v>
      </c>
      <c r="B1" s="84"/>
      <c r="C1" s="84"/>
      <c r="D1" s="19"/>
      <c r="E1" s="84" t="s">
        <v>6</v>
      </c>
      <c r="F1" s="87" t="s">
        <v>7</v>
      </c>
      <c r="G1" s="45"/>
      <c r="H1" s="83" t="s">
        <v>5</v>
      </c>
      <c r="I1" s="84"/>
      <c r="J1" s="84"/>
      <c r="K1" s="19"/>
      <c r="L1" s="84" t="s">
        <v>6</v>
      </c>
      <c r="M1" s="87" t="s">
        <v>7</v>
      </c>
    </row>
    <row r="2" spans="1:14" ht="12.75">
      <c r="A2" s="85"/>
      <c r="B2" s="86"/>
      <c r="C2" s="86"/>
      <c r="D2" s="20"/>
      <c r="E2" s="86"/>
      <c r="F2" s="88"/>
      <c r="G2" s="45"/>
      <c r="H2" s="85"/>
      <c r="I2" s="86"/>
      <c r="J2" s="86"/>
      <c r="K2" s="20"/>
      <c r="L2" s="86"/>
      <c r="M2" s="88"/>
      <c r="N2" s="42"/>
    </row>
    <row r="3" spans="1:14" ht="25.5">
      <c r="A3" s="67">
        <f>'Тестовое задание'!B3</f>
        <v>62.57</v>
      </c>
      <c r="B3" s="26" t="str">
        <f>'Тестовое задание'!C3</f>
        <v>+</v>
      </c>
      <c r="C3" s="69">
        <f>'Тестовое задание'!D3</f>
        <v>38.76</v>
      </c>
      <c r="D3" s="26" t="str">
        <f>Лист1!E2</f>
        <v>=</v>
      </c>
      <c r="E3" s="22">
        <f>'Тестовое задание'!F3</f>
        <v>0</v>
      </c>
      <c r="F3" s="23">
        <f>IF('Тестовое задание'!$G$18=20,IF(B3="+",A3+C3,A3-C3),"")</f>
      </c>
      <c r="G3" s="66">
        <f>IF(F3&lt;&gt;0,IF(E3=F3,1,0),0)</f>
        <v>0</v>
      </c>
      <c r="H3" s="67">
        <f>Лист1!B18</f>
        <v>29.52</v>
      </c>
      <c r="I3" s="21" t="str">
        <f>Лист1!C18</f>
        <v>-</v>
      </c>
      <c r="J3" s="69">
        <f>Лист1!D18</f>
        <v>18.32</v>
      </c>
      <c r="K3" s="21" t="str">
        <f>Лист1!E18</f>
        <v>=</v>
      </c>
      <c r="L3" s="22">
        <f>'Тестовое задание'!M3</f>
        <v>0</v>
      </c>
      <c r="M3" s="23">
        <f>IF('Тестовое задание'!$G$18=20,IF(I3="+",H3+J3,H3-J3),"")</f>
      </c>
      <c r="N3" s="66">
        <f>IF(M3&lt;&gt;0,IF(L3=M3,1,0),0)</f>
        <v>0</v>
      </c>
    </row>
    <row r="4" spans="1:14" ht="25.5">
      <c r="A4" s="67">
        <f>'Тестовое задание'!B4</f>
        <v>31.59</v>
      </c>
      <c r="B4" s="21" t="str">
        <f>'Тестовое задание'!C4</f>
        <v>-</v>
      </c>
      <c r="C4" s="69">
        <f>'Тестовое задание'!D4</f>
        <v>19.59</v>
      </c>
      <c r="D4" s="21" t="str">
        <f>Лист1!E15</f>
        <v>=</v>
      </c>
      <c r="E4" s="22">
        <f>'Тестовое задание'!F4</f>
        <v>0</v>
      </c>
      <c r="F4" s="23">
        <f>IF('Тестовое задание'!$G$18=20,IF(B4="+",A4+C4,A4-C4),"")</f>
      </c>
      <c r="G4" s="66">
        <f>IF(F4&lt;&gt;0,IF(E4=F4,1,0),0)</f>
        <v>0</v>
      </c>
      <c r="H4" s="67">
        <f>Лист1!B10</f>
        <v>29.88</v>
      </c>
      <c r="I4" s="21" t="str">
        <f>Лист1!C10</f>
        <v>-</v>
      </c>
      <c r="J4" s="69">
        <f>Лист1!D10</f>
        <v>18.53</v>
      </c>
      <c r="K4" s="21" t="str">
        <f>Лист1!E10</f>
        <v>=</v>
      </c>
      <c r="L4" s="22">
        <f>'Тестовое задание'!M4</f>
        <v>0</v>
      </c>
      <c r="M4" s="23">
        <f>IF('Тестовое задание'!$G$18=20,IF(I4="+",H4+J4,H4-J4),"")</f>
      </c>
      <c r="N4" s="66">
        <f>IF(M4&lt;&gt;0,IF(L4=M4,1,0),0)</f>
        <v>0</v>
      </c>
    </row>
    <row r="5" spans="1:14" ht="25.5">
      <c r="A5" s="67">
        <f>'Тестовое задание'!B5</f>
        <v>31.29</v>
      </c>
      <c r="B5" s="21" t="str">
        <f>'Тестовое задание'!C5</f>
        <v>-</v>
      </c>
      <c r="C5" s="69">
        <f>'Тестовое задание'!D5</f>
        <v>19.38</v>
      </c>
      <c r="D5" s="21" t="str">
        <f>Лист1!E3</f>
        <v>=</v>
      </c>
      <c r="E5" s="22">
        <f>'Тестовое задание'!F5</f>
        <v>0</v>
      </c>
      <c r="F5" s="23">
        <f>IF('Тестовое задание'!$G$18=20,IF(B5="+",A5+C5,A5-C5),"")</f>
      </c>
      <c r="G5" s="66">
        <f>IF(F5&lt;&gt;0,IF(E5=F5,1,0),0)</f>
        <v>0</v>
      </c>
      <c r="H5" s="67">
        <f>Лист1!B7</f>
        <v>26.83</v>
      </c>
      <c r="I5" s="21" t="str">
        <f>Лист1!C7</f>
        <v>+</v>
      </c>
      <c r="J5" s="69">
        <f>Лист1!D7</f>
        <v>16.62</v>
      </c>
      <c r="K5" s="21" t="str">
        <f>Лист1!E7</f>
        <v>=</v>
      </c>
      <c r="L5" s="22">
        <f>'Тестовое задание'!M5</f>
        <v>0</v>
      </c>
      <c r="M5" s="23">
        <f>IF('Тестовое задание'!$G$18=20,IF(I5="+",H5+J5,H5-J5),"")</f>
      </c>
      <c r="N5" s="66">
        <f>IF(M5&lt;&gt;0,IF(L5=M5,1,0),0)</f>
        <v>0</v>
      </c>
    </row>
    <row r="6" spans="1:14" ht="25.5">
      <c r="A6" s="67">
        <f>Лист1!B11</f>
        <v>9.87</v>
      </c>
      <c r="B6" s="21" t="str">
        <f>Лист1!C11</f>
        <v>+</v>
      </c>
      <c r="C6" s="69">
        <f>Лист1!D11</f>
        <v>6.12</v>
      </c>
      <c r="D6" s="21" t="str">
        <f>Лист1!E11</f>
        <v>=</v>
      </c>
      <c r="E6" s="22">
        <f>'Тестовое задание'!F6</f>
        <v>0</v>
      </c>
      <c r="F6" s="23">
        <f>IF('Тестовое задание'!$G$18=20,IF(B6="+",A6+C6,A6-C6),"")</f>
      </c>
      <c r="G6" s="66">
        <f>IF(F6&lt;&gt;0,IF(E6=F6,1,0),0)</f>
        <v>0</v>
      </c>
      <c r="H6" s="67">
        <f>Лист1!B16</f>
        <v>28.12</v>
      </c>
      <c r="I6" s="21" t="str">
        <f>Лист1!C16</f>
        <v>-</v>
      </c>
      <c r="J6" s="69">
        <f>Лист1!D16</f>
        <v>17.44</v>
      </c>
      <c r="K6" s="21" t="str">
        <f>Лист1!E16</f>
        <v>=</v>
      </c>
      <c r="L6" s="22">
        <f>'Тестовое задание'!M6</f>
        <v>0</v>
      </c>
      <c r="M6" s="23">
        <f>IF('Тестовое задание'!$G$18=20,IF(I6="+",H6+J6,H6-J6),"")</f>
      </c>
      <c r="N6" s="66">
        <f>IF(M6&lt;&gt;0,IF(L6=M6,1,0),0)</f>
        <v>0</v>
      </c>
    </row>
    <row r="7" spans="1:14" ht="26.25" thickBot="1">
      <c r="A7" s="68">
        <f>Лист1!B21</f>
        <v>19.61</v>
      </c>
      <c r="B7" s="27" t="str">
        <f>Лист1!C21</f>
        <v>+</v>
      </c>
      <c r="C7" s="70">
        <f>Лист1!D21</f>
        <v>12.19</v>
      </c>
      <c r="D7" s="27" t="str">
        <f>Лист1!E21</f>
        <v>=</v>
      </c>
      <c r="E7" s="22">
        <f>'Тестовое задание'!F7</f>
        <v>0</v>
      </c>
      <c r="F7" s="25">
        <f>IF('Тестовое задание'!$G$18=20,IF(B7="+",A7+C7,A7-C7),"")</f>
      </c>
      <c r="G7" s="66">
        <f>IF(F7&lt;&gt;0,IF(E7=F7,1,0),0)</f>
        <v>0</v>
      </c>
      <c r="H7" s="71">
        <f>Лист1!B5</f>
        <v>24.67</v>
      </c>
      <c r="I7" s="24" t="str">
        <f>Лист1!C5</f>
        <v>-</v>
      </c>
      <c r="J7" s="72">
        <f>Лист1!D5</f>
        <v>15.28</v>
      </c>
      <c r="K7" s="24" t="str">
        <f>Лист1!E5</f>
        <v>=</v>
      </c>
      <c r="L7" s="22">
        <f>'Тестовое задание'!M7</f>
        <v>0</v>
      </c>
      <c r="M7" s="25">
        <f>IF('Тестовое задание'!$G$18=20,IF(I7="+",H7+J7,H7-J7),"")</f>
      </c>
      <c r="N7" s="66">
        <f>IF(M7&lt;&gt;0,IF(L7=M7,1,0),0)</f>
        <v>0</v>
      </c>
    </row>
    <row r="8" spans="1:14" ht="15.75" customHeight="1" thickTop="1">
      <c r="A8" s="16"/>
      <c r="B8" s="6"/>
      <c r="C8" s="17"/>
      <c r="D8" s="6"/>
      <c r="E8" s="17"/>
      <c r="F8" s="17"/>
      <c r="G8" s="66"/>
      <c r="H8" s="18"/>
      <c r="I8" s="18"/>
      <c r="J8" s="18"/>
      <c r="K8" s="18"/>
      <c r="N8" s="42"/>
    </row>
    <row r="9" spans="1:14" ht="14.25" customHeight="1" thickBot="1">
      <c r="A9" s="16"/>
      <c r="B9" s="6"/>
      <c r="C9" s="17"/>
      <c r="D9" s="6"/>
      <c r="E9" s="17"/>
      <c r="F9" s="17"/>
      <c r="G9" s="66"/>
      <c r="H9" s="18"/>
      <c r="I9" s="18"/>
      <c r="J9" s="18"/>
      <c r="K9" s="18"/>
      <c r="N9" s="42"/>
    </row>
    <row r="10" spans="1:14" ht="13.5" thickTop="1">
      <c r="A10" s="83" t="s">
        <v>5</v>
      </c>
      <c r="B10" s="84"/>
      <c r="C10" s="84"/>
      <c r="D10" s="19"/>
      <c r="E10" s="84" t="s">
        <v>6</v>
      </c>
      <c r="F10" s="87" t="s">
        <v>7</v>
      </c>
      <c r="G10" s="42"/>
      <c r="H10" s="83" t="s">
        <v>5</v>
      </c>
      <c r="I10" s="84"/>
      <c r="J10" s="84"/>
      <c r="K10" s="19"/>
      <c r="L10" s="84" t="s">
        <v>6</v>
      </c>
      <c r="M10" s="87" t="s">
        <v>7</v>
      </c>
      <c r="N10" s="42"/>
    </row>
    <row r="11" spans="1:14" ht="12.75">
      <c r="A11" s="85"/>
      <c r="B11" s="86"/>
      <c r="C11" s="86"/>
      <c r="D11" s="20"/>
      <c r="E11" s="86"/>
      <c r="F11" s="88"/>
      <c r="G11" s="42"/>
      <c r="H11" s="85"/>
      <c r="I11" s="86"/>
      <c r="J11" s="86"/>
      <c r="K11" s="20"/>
      <c r="L11" s="86"/>
      <c r="M11" s="88"/>
      <c r="N11" s="42"/>
    </row>
    <row r="12" spans="1:14" ht="25.5">
      <c r="A12" s="67">
        <f>Лист1!B20</f>
        <v>7.66</v>
      </c>
      <c r="B12" s="21" t="str">
        <f>Лист1!C20</f>
        <v>-</v>
      </c>
      <c r="C12" s="69">
        <f>Лист1!D20</f>
        <v>4.76</v>
      </c>
      <c r="D12" s="21" t="str">
        <f>Лист1!E20</f>
        <v>=</v>
      </c>
      <c r="E12" s="22">
        <f>'Тестовое задание'!F12:F16</f>
        <v>0</v>
      </c>
      <c r="F12" s="23">
        <f>IF('Тестовое задание'!$G$18=20,IF(B12="+",A12+C12,A12-C12),"")</f>
      </c>
      <c r="G12" s="66">
        <f>IF(F12&lt;&gt;0,IF(E12=F12,1,0),0)</f>
        <v>0</v>
      </c>
      <c r="H12" s="67">
        <f>Лист1!B6</f>
        <v>37.26</v>
      </c>
      <c r="I12" s="21" t="str">
        <f>Лист1!C6</f>
        <v>+</v>
      </c>
      <c r="J12" s="69">
        <f>Лист1!D6</f>
        <v>23.08</v>
      </c>
      <c r="K12" s="21" t="str">
        <f>Лист1!E6</f>
        <v>=</v>
      </c>
      <c r="L12" s="22">
        <f>'Тестовое задание'!M12</f>
        <v>0</v>
      </c>
      <c r="M12" s="23">
        <f>IF('Тестовое задание'!$G$18=20,IF(I12="+",H12+J12,H12-J12),"")</f>
      </c>
      <c r="N12" s="66">
        <f>IF(M12&lt;&gt;0,IF(L12=M12,1,0),0)</f>
        <v>0</v>
      </c>
    </row>
    <row r="13" spans="1:14" ht="25.5">
      <c r="A13" s="67">
        <f>Лист1!B17</f>
        <v>18</v>
      </c>
      <c r="B13" s="21" t="str">
        <f>Лист1!C17</f>
        <v>+</v>
      </c>
      <c r="C13" s="69">
        <f>Лист1!D17</f>
        <v>11.17</v>
      </c>
      <c r="D13" s="21" t="str">
        <f>Лист1!E17</f>
        <v>=</v>
      </c>
      <c r="E13" s="22">
        <f>'Тестовое задание'!F13:F17</f>
        <v>0</v>
      </c>
      <c r="F13" s="23">
        <f>IF('Тестовое задание'!$G$18=20,IF(B13="+",A13+C13,A13-C13),"")</f>
      </c>
      <c r="G13" s="66">
        <f>IF(F13&lt;&gt;0,IF(E13=F13,1,0),0)</f>
        <v>0</v>
      </c>
      <c r="H13" s="67">
        <f>Лист1!B19</f>
        <v>4.14</v>
      </c>
      <c r="I13" s="21" t="str">
        <f>Лист1!C19</f>
        <v>+</v>
      </c>
      <c r="J13" s="69">
        <f>Лист1!D19</f>
        <v>2.57</v>
      </c>
      <c r="K13" s="21" t="str">
        <f>Лист1!E19</f>
        <v>=</v>
      </c>
      <c r="L13" s="22">
        <f>'Тестовое задание'!M13</f>
        <v>0</v>
      </c>
      <c r="M13" s="23">
        <f>IF('Тестовое задание'!$G$18=20,IF(I13="+",H13+J13,H13-J13),"")</f>
      </c>
      <c r="N13" s="66">
        <f>IF(M13&lt;&gt;0,IF(L13=M13,1,0),0)</f>
        <v>0</v>
      </c>
    </row>
    <row r="14" spans="1:14" ht="25.5">
      <c r="A14" s="67">
        <f>Лист1!B4</f>
        <v>22.22</v>
      </c>
      <c r="B14" s="21" t="str">
        <f>Лист1!C4</f>
        <v>+</v>
      </c>
      <c r="C14" s="69">
        <f>Лист1!D4</f>
        <v>13.76</v>
      </c>
      <c r="D14" s="21" t="str">
        <f>Лист1!E4</f>
        <v>=</v>
      </c>
      <c r="E14" s="22">
        <f>'Тестовое задание'!F14:F18</f>
        <v>0</v>
      </c>
      <c r="F14" s="23">
        <f>IF('Тестовое задание'!$G$18=20,IF(B14="+",A14+C14,A14-C14),"")</f>
      </c>
      <c r="G14" s="66">
        <f>IF(F14&lt;&gt;0,IF(E14=F14,1,0),0)</f>
        <v>0</v>
      </c>
      <c r="H14" s="67">
        <f>Лист1!B12</f>
        <v>14.32</v>
      </c>
      <c r="I14" s="21" t="str">
        <f>Лист1!C12</f>
        <v>+</v>
      </c>
      <c r="J14" s="69">
        <f>Лист1!D12</f>
        <v>8.88</v>
      </c>
      <c r="K14" s="21" t="str">
        <f>Лист1!E12</f>
        <v>=</v>
      </c>
      <c r="L14" s="22">
        <f>'Тестовое задание'!M14</f>
        <v>0</v>
      </c>
      <c r="M14" s="23">
        <f>IF('Тестовое задание'!$G$18=20,IF(I14="+",H14+J14,H14-J14),"")</f>
      </c>
      <c r="N14" s="66">
        <f>IF(M14&lt;&gt;0,IF(L14=M14,1,0),0)</f>
        <v>0</v>
      </c>
    </row>
    <row r="15" spans="1:14" ht="25.5">
      <c r="A15" s="67">
        <f>Лист1!B9</f>
        <v>14.79</v>
      </c>
      <c r="B15" s="21" t="str">
        <f>Лист1!C9</f>
        <v>-</v>
      </c>
      <c r="C15" s="69">
        <f>Лист1!D9</f>
        <v>9.17</v>
      </c>
      <c r="D15" s="21" t="str">
        <f>Лист1!E9</f>
        <v>=</v>
      </c>
      <c r="E15" s="22">
        <f>'Тестовое задание'!F15:F19</f>
        <v>0</v>
      </c>
      <c r="F15" s="23">
        <f>IF('Тестовое задание'!$G$18=20,IF(B15="+",A15+C15,A15-C15),"")</f>
      </c>
      <c r="G15" s="66">
        <f>IF(F15&lt;&gt;0,IF(E15=F15,1,0),0)</f>
        <v>0</v>
      </c>
      <c r="H15" s="73">
        <f>Лист1!B8</f>
        <v>10.2</v>
      </c>
      <c r="I15" s="26" t="str">
        <f>Лист1!C8</f>
        <v>+</v>
      </c>
      <c r="J15" s="69">
        <f>Лист1!D8</f>
        <v>6.32</v>
      </c>
      <c r="K15" s="26" t="str">
        <f>Лист1!E8</f>
        <v>=</v>
      </c>
      <c r="L15" s="22">
        <f>'Тестовое задание'!M15</f>
        <v>0</v>
      </c>
      <c r="M15" s="23">
        <f>IF('Тестовое задание'!$G$18=20,IF(I15="+",H15+J15,H15-J15),"")</f>
      </c>
      <c r="N15" s="66">
        <f>IF(M15&lt;&gt;0,IF(L15=M15,1,0),0)</f>
        <v>0</v>
      </c>
    </row>
    <row r="16" spans="1:14" ht="26.25" thickBot="1">
      <c r="A16" s="68">
        <f>Лист1!B14</f>
        <v>30.08</v>
      </c>
      <c r="B16" s="27" t="str">
        <f>Лист1!C14</f>
        <v>-</v>
      </c>
      <c r="C16" s="70">
        <f>Лист1!D14</f>
        <v>18.65</v>
      </c>
      <c r="D16" s="27" t="str">
        <f>Лист1!E14</f>
        <v>=</v>
      </c>
      <c r="E16" s="22">
        <f>'Тестовое задание'!F16:F20</f>
        <v>0</v>
      </c>
      <c r="F16" s="25">
        <f>IF('Тестовое задание'!$G$18=20,IF(B16="+",A16+C16,A16-C16),"")</f>
      </c>
      <c r="G16" s="66">
        <f>IF(F16&lt;&gt;0,IF(E16=F16,1,0),0)</f>
        <v>0</v>
      </c>
      <c r="H16" s="74">
        <f>Лист1!B13</f>
        <v>24.06</v>
      </c>
      <c r="I16" s="28" t="str">
        <f>Лист1!C13</f>
        <v>-</v>
      </c>
      <c r="J16" s="70">
        <f>Лист1!D13</f>
        <v>14.92</v>
      </c>
      <c r="K16" s="28" t="str">
        <f>Лист1!E13</f>
        <v>=</v>
      </c>
      <c r="L16" s="22">
        <f>'Тестовое задание'!M16</f>
        <v>0</v>
      </c>
      <c r="M16" s="25">
        <f>IF('Тестовое задание'!$G$18=20,IF(I16="+",H16+J16,H16-J16),"")</f>
      </c>
      <c r="N16" s="66">
        <f>IF(M16&lt;&gt;0,IF(L16=M16,1,0),0)</f>
        <v>0</v>
      </c>
    </row>
    <row r="17" spans="1:14" ht="13.5" thickTop="1">
      <c r="A17" s="10"/>
      <c r="B17" s="2"/>
      <c r="C17" s="12"/>
      <c r="D17" s="2"/>
      <c r="E17" s="12"/>
      <c r="F17" s="47"/>
      <c r="G17" s="76">
        <f>SUM(G3:G7,G12:G16,N3:N7,N12:N16)</f>
        <v>0</v>
      </c>
      <c r="N17" s="46"/>
    </row>
    <row r="18" spans="5:7" ht="12.75">
      <c r="E18" s="13"/>
      <c r="F18" s="49"/>
      <c r="G18" s="48"/>
    </row>
    <row r="19" spans="5:7" ht="12.75">
      <c r="E19" s="13"/>
      <c r="F19" s="49"/>
      <c r="G19" s="48"/>
    </row>
    <row r="20" spans="5:7" ht="12.75">
      <c r="E20" s="13"/>
      <c r="F20" s="49"/>
      <c r="G20" s="48"/>
    </row>
    <row r="21" spans="5:7" ht="12.75">
      <c r="E21" s="13"/>
      <c r="F21" s="13"/>
      <c r="G21" s="8"/>
    </row>
    <row r="22" spans="1:7" ht="12.75">
      <c r="A22" s="1"/>
      <c r="E22" s="14"/>
      <c r="F22" s="14"/>
      <c r="G22" s="8"/>
    </row>
    <row r="23" spans="1:20" ht="12.75">
      <c r="A23" s="10"/>
      <c r="B23" s="2"/>
      <c r="C23" s="12"/>
      <c r="D23" s="2"/>
      <c r="E23" s="12"/>
      <c r="F23" s="89" t="str">
        <f>IF('Давайте познакомимся!'!F2&lt;&gt;"",CONCATENATE('Давайте познакомимся!'!F2,", ","Вы верно решили ",G17,", из 20 примеров."),"")</f>
        <v>юля, Вы верно решили 0, из 20 примеров.</v>
      </c>
      <c r="G23" s="89"/>
      <c r="H23" s="89"/>
      <c r="T23" t="s">
        <v>13</v>
      </c>
    </row>
    <row r="24" spans="5:20" ht="12.75">
      <c r="E24" s="13"/>
      <c r="F24" s="89"/>
      <c r="G24" s="89"/>
      <c r="H24" s="89"/>
      <c r="R24">
        <v>7</v>
      </c>
      <c r="T24" t="s">
        <v>14</v>
      </c>
    </row>
    <row r="25" spans="5:20" ht="12.75">
      <c r="E25" s="13"/>
      <c r="F25" s="89"/>
      <c r="G25" s="89"/>
      <c r="H25" s="89"/>
      <c r="R25">
        <v>14</v>
      </c>
      <c r="T25" t="s">
        <v>15</v>
      </c>
    </row>
    <row r="26" spans="5:20" ht="12.75">
      <c r="E26" s="13"/>
      <c r="F26" s="89"/>
      <c r="G26" s="89"/>
      <c r="H26" s="89"/>
      <c r="R26">
        <v>19</v>
      </c>
      <c r="T26" t="s">
        <v>20</v>
      </c>
    </row>
    <row r="27" spans="5:20" ht="12.75">
      <c r="E27" s="12"/>
      <c r="F27" s="89"/>
      <c r="G27" s="89"/>
      <c r="H27" s="89"/>
      <c r="T27" t="s">
        <v>18</v>
      </c>
    </row>
    <row r="28" spans="5:8" ht="12.75" customHeight="1">
      <c r="E28" s="12"/>
      <c r="F28" s="82" t="str">
        <f>IF(F23&lt;&gt;"",IF(G17=20,T49,IF(G17&gt;14,T48,IF(G17&gt;10,T47,IF(G17&gt;5,T46,T45)))),"")</f>
        <v>Результат просто ужасный, Попробуйте задание попроще.</v>
      </c>
      <c r="G28" s="82"/>
      <c r="H28" s="82"/>
    </row>
    <row r="29" spans="6:20" ht="12.75">
      <c r="F29" s="82"/>
      <c r="G29" s="82"/>
      <c r="H29" s="82"/>
      <c r="T29" t="s">
        <v>19</v>
      </c>
    </row>
    <row r="30" spans="6:20" ht="12.75">
      <c r="F30" s="82"/>
      <c r="G30" s="82"/>
      <c r="H30" s="82"/>
      <c r="R30">
        <v>7</v>
      </c>
      <c r="T30" t="s">
        <v>14</v>
      </c>
    </row>
    <row r="31" spans="6:20" ht="12.75">
      <c r="F31" s="82"/>
      <c r="G31" s="82"/>
      <c r="H31" s="82"/>
      <c r="R31">
        <v>14</v>
      </c>
      <c r="T31" t="s">
        <v>15</v>
      </c>
    </row>
    <row r="32" spans="18:20" ht="12.75">
      <c r="R32">
        <v>19</v>
      </c>
      <c r="T32" t="s">
        <v>20</v>
      </c>
    </row>
    <row r="33" ht="12.75">
      <c r="T33" t="s">
        <v>18</v>
      </c>
    </row>
    <row r="35" ht="12.75">
      <c r="T35" t="s">
        <v>21</v>
      </c>
    </row>
    <row r="36" spans="18:20" ht="12.75">
      <c r="R36">
        <v>7</v>
      </c>
      <c r="T36" t="s">
        <v>22</v>
      </c>
    </row>
    <row r="37" spans="18:20" ht="12.75">
      <c r="R37">
        <v>14</v>
      </c>
      <c r="T37" t="s">
        <v>15</v>
      </c>
    </row>
    <row r="38" spans="18:20" ht="12.75">
      <c r="R38">
        <v>19</v>
      </c>
      <c r="T38" t="s">
        <v>16</v>
      </c>
    </row>
    <row r="39" ht="12.75">
      <c r="T39" t="s">
        <v>17</v>
      </c>
    </row>
    <row r="45" ht="12.75">
      <c r="T45" t="str">
        <f>IF('Давайте познакомимся!'!$G$18=1,T23,IF('Давайте познакомимся!'!$G$18=2,T29,T35))</f>
        <v>Результат просто ужасный, Попробуйте задание попроще.</v>
      </c>
    </row>
    <row r="46" ht="12.75">
      <c r="T46" t="str">
        <f>IF('Давайте познакомимся!'!$G$18=1,T24,IF('Давайте познакомимся!'!$G$18=2,T30,T36))</f>
        <v>Результат ниже среднего, Вам стоит позаниматься дополнительно.</v>
      </c>
    </row>
    <row r="47" ht="12.75">
      <c r="T47" t="str">
        <f>IF('Давайте познакомимся!'!$G$18=1,T25,IF('Давайте познакомимся!'!$G$18=2,T31,T37))</f>
        <v>Результат средний, Вам нельзя останавливаться на достигнутом.</v>
      </c>
    </row>
    <row r="48" ht="12.75">
      <c r="T48" t="str">
        <f>IF('Давайте познакомимся!'!$G$18=1,T26,IF('Давайте познакомимся!'!$G$18=2,T32,T38))</f>
        <v>Результат не плохой. Молодец! Может стоит попробовать более сложное задание?</v>
      </c>
    </row>
    <row r="49" ht="12.75">
      <c r="T49" t="str">
        <f>IF('Давайте познакомимся!'!$G$18=1,T27,IF('Давайте познакомимся!'!$G$18=2,T33,T39))</f>
        <v>Ты просто МОЛОДЕЦ!!!! Пора усложнять задание!!!!</v>
      </c>
    </row>
  </sheetData>
  <sheetProtection/>
  <mergeCells count="14">
    <mergeCell ref="L1:L2"/>
    <mergeCell ref="M1:M2"/>
    <mergeCell ref="H10:J11"/>
    <mergeCell ref="L10:L11"/>
    <mergeCell ref="M10:M11"/>
    <mergeCell ref="F28:H31"/>
    <mergeCell ref="A1:C2"/>
    <mergeCell ref="E1:E2"/>
    <mergeCell ref="F1:F2"/>
    <mergeCell ref="A10:C11"/>
    <mergeCell ref="E10:E11"/>
    <mergeCell ref="F10:F11"/>
    <mergeCell ref="F23:H27"/>
    <mergeCell ref="H1:J2"/>
  </mergeCells>
  <conditionalFormatting sqref="L3:L7 E12:E16 L12:L16">
    <cfRule type="cellIs" priority="1" dxfId="3" operator="equal" stopIfTrue="1">
      <formula>F3</formula>
    </cfRule>
    <cfRule type="cellIs" priority="2" dxfId="0" operator="notEqual" stopIfTrue="1">
      <formula>F3</formula>
    </cfRule>
  </conditionalFormatting>
  <conditionalFormatting sqref="E3">
    <cfRule type="cellIs" priority="3" dxfId="3" operator="equal" stopIfTrue="1">
      <formula>$F$3</formula>
    </cfRule>
    <cfRule type="cellIs" priority="4" dxfId="0" operator="notEqual" stopIfTrue="1">
      <formula>$F$3</formula>
    </cfRule>
  </conditionalFormatting>
  <conditionalFormatting sqref="E5">
    <cfRule type="cellIs" priority="5" dxfId="3" operator="equal" stopIfTrue="1">
      <formula>$F$5</formula>
    </cfRule>
    <cfRule type="cellIs" priority="6" dxfId="0" operator="notEqual" stopIfTrue="1">
      <formula>$F$3</formula>
    </cfRule>
  </conditionalFormatting>
  <conditionalFormatting sqref="E4">
    <cfRule type="cellIs" priority="7" dxfId="3" operator="equal" stopIfTrue="1">
      <formula>$F$4</formula>
    </cfRule>
    <cfRule type="cellIs" priority="8" dxfId="0" operator="notEqual" stopIfTrue="1">
      <formula>$F$3</formula>
    </cfRule>
  </conditionalFormatting>
  <conditionalFormatting sqref="E6">
    <cfRule type="cellIs" priority="9" dxfId="3" operator="equal" stopIfTrue="1">
      <formula>$F$6</formula>
    </cfRule>
    <cfRule type="cellIs" priority="10" dxfId="0" operator="notEqual" stopIfTrue="1">
      <formula>$F$3</formula>
    </cfRule>
  </conditionalFormatting>
  <conditionalFormatting sqref="E7">
    <cfRule type="cellIs" priority="11" dxfId="3" operator="equal" stopIfTrue="1">
      <formula>$F$7</formula>
    </cfRule>
    <cfRule type="cellIs" priority="12" dxfId="0" operator="notEqual" stopIfTrue="1">
      <formula>$F$3</formula>
    </cfRule>
  </conditionalFormatting>
  <conditionalFormatting sqref="F23:H31">
    <cfRule type="cellIs" priority="13" dxfId="4" operator="notEqual" stopIfTrue="1">
      <formula>$H$19</formula>
    </cfRule>
  </conditionalFormatting>
  <printOptions/>
  <pageMargins left="0.75" right="0.75" top="1" bottom="1" header="0.5" footer="0.5"/>
  <pageSetup orientation="portrait" paperSize="9" r:id="rId1"/>
  <ignoredErrors>
    <ignoredError sqref="E13:E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tabColor indexed="10"/>
  </sheetPr>
  <dimension ref="A1:N28"/>
  <sheetViews>
    <sheetView tabSelected="1" workbookViewId="0" topLeftCell="S1">
      <selection activeCell="V6" sqref="V6"/>
    </sheetView>
  </sheetViews>
  <sheetFormatPr defaultColWidth="9.140625" defaultRowHeight="12.75"/>
  <cols>
    <col min="1" max="1" width="9.140625" style="0" hidden="1" customWidth="1"/>
    <col min="2" max="2" width="15.7109375" style="0" hidden="1" customWidth="1"/>
    <col min="3" max="3" width="4.140625" style="0" hidden="1" customWidth="1"/>
    <col min="4" max="4" width="16.28125" style="0" hidden="1" customWidth="1"/>
    <col min="5" max="5" width="4.28125" style="0" hidden="1" customWidth="1"/>
    <col min="6" max="6" width="17.8515625" style="0" hidden="1" customWidth="1"/>
    <col min="7" max="9" width="17.7109375" style="0" hidden="1" customWidth="1"/>
    <col min="10" max="11" width="9.140625" style="0" hidden="1" customWidth="1"/>
    <col min="12" max="12" width="14.421875" style="0" hidden="1" customWidth="1"/>
    <col min="13" max="18" width="9.140625" style="0" hidden="1" customWidth="1"/>
  </cols>
  <sheetData>
    <row r="1" ht="12.75">
      <c r="G1" t="s">
        <v>4</v>
      </c>
    </row>
    <row r="2" spans="1:14" ht="25.5">
      <c r="A2" s="9">
        <v>1</v>
      </c>
      <c r="B2" s="5">
        <f>ROUNDUP(Лист3!L2,3)</f>
        <v>62.57</v>
      </c>
      <c r="C2" s="6" t="str">
        <f>IF(Лист3!E2=1,Лист2!A5,IF(Лист3!E2=2,Лист2!B5,IF(Лист3!E2=3,Лист2!C5,IF(Лист3!E2=4,Лист2!D5,IF(Лист3!E2=5,Лист2!E5,IF(Лист3!E2=6,Лист2!F5,IF(Лист3!E2=7,Лист2!G5,Лист2!H5)))))))</f>
        <v>+</v>
      </c>
      <c r="D2" s="7">
        <f>ROUNDUP(Лист3!L3,3)</f>
        <v>38.76</v>
      </c>
      <c r="E2" s="6" t="s">
        <v>2</v>
      </c>
      <c r="F2" s="11">
        <f>'Тестовое задание'!F3</f>
        <v>0</v>
      </c>
      <c r="G2" s="11">
        <f>IF(C2="+",ROUNDUP(B2+D2,3),ROUNDUP(B2-D2,3))</f>
        <v>101.33</v>
      </c>
      <c r="H2" s="11"/>
      <c r="I2" s="11"/>
      <c r="J2">
        <f>IF(F2=G2,1,0)</f>
        <v>0</v>
      </c>
      <c r="N2" t="s">
        <v>11</v>
      </c>
    </row>
    <row r="3" spans="1:14" ht="25.5">
      <c r="A3" s="9">
        <v>2</v>
      </c>
      <c r="B3" s="5">
        <f>ROUNDUP(Лист3!L4,3)</f>
        <v>31.29</v>
      </c>
      <c r="C3" s="6" t="str">
        <f>IF(Лист3!E3=1,Лист2!A6,IF(Лист3!E3=2,Лист2!B6,IF(Лист3!E3=3,Лист2!C6,IF(Лист3!E3=4,Лист2!D6,IF(Лист3!E3=5,Лист2!E6,IF(Лист3!E3=6,Лист2!F6,IF(Лист3!E3=7,Лист2!G6,Лист2!H6)))))))</f>
        <v>-</v>
      </c>
      <c r="D3" s="7">
        <f>ROUNDUP(Лист3!L5,3)</f>
        <v>19.38</v>
      </c>
      <c r="E3" s="6" t="s">
        <v>2</v>
      </c>
      <c r="F3" s="11">
        <v>8.606</v>
      </c>
      <c r="G3" s="11">
        <f aca="true" t="shared" si="0" ref="G3:G21">IF(C3="+",ROUNDUP(B3+D3,3),ROUNDUP(B3-D3,3))</f>
        <v>11.91</v>
      </c>
      <c r="H3" s="11"/>
      <c r="I3" s="11"/>
      <c r="J3">
        <f aca="true" t="shared" si="1" ref="J3:J21">IF(F3=G3,1,0)</f>
        <v>0</v>
      </c>
      <c r="N3" t="s">
        <v>12</v>
      </c>
    </row>
    <row r="4" spans="1:14" ht="25.5">
      <c r="A4" s="9">
        <v>3</v>
      </c>
      <c r="B4" s="5">
        <f>ROUNDUP(Лист3!L6,3)</f>
        <v>22.22</v>
      </c>
      <c r="C4" s="6" t="str">
        <f>IF(Лист3!E4=1,Лист2!A7,IF(Лист3!E4=2,Лист2!B7,IF(Лист3!E4=3,Лист2!C7,IF(Лист3!E4=4,Лист2!D7,IF(Лист3!E4=5,Лист2!E7,IF(Лист3!E4=6,Лист2!F7,IF(Лист3!E4=7,Лист2!G7,Лист2!H7)))))))</f>
        <v>+</v>
      </c>
      <c r="D4" s="7">
        <f>ROUNDUP(Лист3!L7,3)</f>
        <v>13.76</v>
      </c>
      <c r="E4" s="6" t="s">
        <v>2</v>
      </c>
      <c r="F4" s="11">
        <v>143.952</v>
      </c>
      <c r="G4" s="11">
        <f t="shared" si="0"/>
        <v>35.98</v>
      </c>
      <c r="H4" s="11"/>
      <c r="I4" s="11"/>
      <c r="J4">
        <f t="shared" si="1"/>
        <v>0</v>
      </c>
      <c r="N4" t="s">
        <v>10</v>
      </c>
    </row>
    <row r="5" spans="1:10" ht="25.5">
      <c r="A5" s="9">
        <v>4</v>
      </c>
      <c r="B5" s="5">
        <f>ROUNDUP(Лист3!L8,3)</f>
        <v>24.67</v>
      </c>
      <c r="C5" s="6" t="str">
        <f>IF(Лист3!E5=1,Лист2!A8,IF(Лист3!E5=2,Лист2!B8,IF(Лист3!E5=3,Лист2!C8,IF(Лист3!E5=4,Лист2!D8,IF(Лист3!E5=5,Лист2!E8,IF(Лист3!E5=6,Лист2!F8,IF(Лист3!E5=7,Лист2!G8,Лист2!H8)))))))</f>
        <v>-</v>
      </c>
      <c r="D5" s="7">
        <f>ROUNDUP(Лист3!L9,3)</f>
        <v>15.28</v>
      </c>
      <c r="E5" s="6" t="s">
        <v>2</v>
      </c>
      <c r="F5" s="11">
        <v>11.716</v>
      </c>
      <c r="G5" s="11">
        <f t="shared" si="0"/>
        <v>9.39</v>
      </c>
      <c r="H5" s="11"/>
      <c r="I5" s="11"/>
      <c r="J5">
        <f t="shared" si="1"/>
        <v>0</v>
      </c>
    </row>
    <row r="6" spans="1:10" ht="25.5">
      <c r="A6" s="9">
        <v>5</v>
      </c>
      <c r="B6" s="5">
        <f>ROUNDUP(Лист3!L10,3)</f>
        <v>37.26</v>
      </c>
      <c r="C6" s="6" t="str">
        <f>IF(Лист3!E6=1,Лист2!A9,IF(Лист3!E6=2,Лист2!B9,IF(Лист3!E6=3,Лист2!C9,IF(Лист3!E6=4,Лист2!D9,IF(Лист3!E6=5,Лист2!E9,IF(Лист3!E6=6,Лист2!F9,IF(Лист3!E6=7,Лист2!G9,Лист2!H9)))))))</f>
        <v>+</v>
      </c>
      <c r="D6" s="7">
        <f>ROUNDUP(Лист3!L11,3)</f>
        <v>23.08</v>
      </c>
      <c r="E6" s="6" t="s">
        <v>2</v>
      </c>
      <c r="F6" s="11">
        <v>175.062</v>
      </c>
      <c r="G6" s="11">
        <f t="shared" si="0"/>
        <v>60.34</v>
      </c>
      <c r="H6" s="11"/>
      <c r="I6" s="11"/>
      <c r="J6">
        <f t="shared" si="1"/>
        <v>0</v>
      </c>
    </row>
    <row r="7" spans="1:10" ht="25.5">
      <c r="A7" s="9">
        <v>6</v>
      </c>
      <c r="B7" s="5">
        <f>ROUNDUP(Лист3!L12,3)</f>
        <v>26.83</v>
      </c>
      <c r="C7" s="6" t="str">
        <f>IF(Лист3!E7=1,Лист2!A10,IF(Лист3!E7=2,Лист2!B10,IF(Лист3!E7=3,Лист2!C10,IF(Лист3!E7=4,Лист2!D10,IF(Лист3!E7=5,Лист2!E10,IF(Лист3!E7=6,Лист2!F10,IF(Лист3!E7=7,Лист2!G10,Лист2!H10)))))))</f>
        <v>+</v>
      </c>
      <c r="D7" s="7">
        <f>ROUNDUP(Лист3!L13,3)</f>
        <v>16.62</v>
      </c>
      <c r="E7" s="6" t="s">
        <v>2</v>
      </c>
      <c r="F7" s="11">
        <v>162.618</v>
      </c>
      <c r="G7" s="11">
        <f t="shared" si="0"/>
        <v>43.45</v>
      </c>
      <c r="H7" s="11"/>
      <c r="I7" s="11"/>
      <c r="J7">
        <f t="shared" si="1"/>
        <v>0</v>
      </c>
    </row>
    <row r="8" spans="1:10" ht="25.5">
      <c r="A8" s="9">
        <v>7</v>
      </c>
      <c r="B8" s="5">
        <f>ROUNDUP(Лист3!L14,3)</f>
        <v>10.2</v>
      </c>
      <c r="C8" s="6" t="str">
        <f>IF(Лист3!E8=1,Лист2!A11,IF(Лист3!E8=2,Лист2!B11,IF(Лист3!E8=3,Лист2!C11,IF(Лист3!E8=4,Лист2!D11,IF(Лист3!E8=5,Лист2!E11,IF(Лист3!E8=6,Лист2!F11,IF(Лист3!E8=7,Лист2!G11,Лист2!H11)))))))</f>
        <v>+</v>
      </c>
      <c r="D8" s="7">
        <f>ROUNDUP(Лист3!L15,3)</f>
        <v>6.32</v>
      </c>
      <c r="E8" s="6" t="s">
        <v>2</v>
      </c>
      <c r="F8" s="11">
        <v>143.224</v>
      </c>
      <c r="G8" s="11">
        <f t="shared" si="0"/>
        <v>16.52</v>
      </c>
      <c r="H8" s="11"/>
      <c r="I8" s="11"/>
      <c r="J8">
        <f t="shared" si="1"/>
        <v>0</v>
      </c>
    </row>
    <row r="9" spans="1:10" ht="25.5">
      <c r="A9" s="9">
        <v>8</v>
      </c>
      <c r="B9" s="5">
        <f>ROUNDUP(Лист3!L16,3)</f>
        <v>14.79</v>
      </c>
      <c r="C9" s="6" t="str">
        <f>IF(Лист3!E9=1,Лист2!A12,IF(Лист3!E9=2,Лист2!B12,IF(Лист3!E9=3,Лист2!C12,IF(Лист3!E9=4,Лист2!D12,IF(Лист3!E9=5,Лист2!E12,IF(Лист3!E9=6,Лист2!F12,IF(Лист3!E9=7,Лист2!G12,Лист2!H12)))))))</f>
        <v>-</v>
      </c>
      <c r="D9" s="7">
        <f>ROUNDUP(Лист3!L17,3)</f>
        <v>9.17</v>
      </c>
      <c r="E9" s="6" t="s">
        <v>2</v>
      </c>
      <c r="F9" s="11">
        <v>131.506</v>
      </c>
      <c r="G9" s="11">
        <f t="shared" si="0"/>
        <v>5.62</v>
      </c>
      <c r="H9" s="11"/>
      <c r="I9" s="11"/>
      <c r="J9">
        <f t="shared" si="1"/>
        <v>0</v>
      </c>
    </row>
    <row r="10" spans="1:10" ht="25.5">
      <c r="A10" s="9">
        <v>9</v>
      </c>
      <c r="B10" s="5">
        <f>ROUNDUP(Лист3!L18,3)</f>
        <v>29.88</v>
      </c>
      <c r="C10" s="6" t="str">
        <f>IF(Лист3!E10=1,Лист2!A13,IF(Лист3!E10=2,Лист2!B13,IF(Лист3!E10=3,Лист2!C13,IF(Лист3!E10=4,Лист2!D13,IF(Лист3!E10=5,Лист2!E13,IF(Лист3!E10=6,Лист2!F13,IF(Лист3!E10=7,Лист2!G13,Лист2!H13)))))))</f>
        <v>-</v>
      </c>
      <c r="D10" s="7">
        <f>ROUNDUP(Лист3!L19,3)</f>
        <v>18.53</v>
      </c>
      <c r="E10" s="6" t="s">
        <v>2</v>
      </c>
      <c r="F10" s="11">
        <v>17.21</v>
      </c>
      <c r="G10" s="11">
        <f t="shared" si="0"/>
        <v>11.35</v>
      </c>
      <c r="H10" s="11"/>
      <c r="I10" s="11"/>
      <c r="J10">
        <f t="shared" si="1"/>
        <v>0</v>
      </c>
    </row>
    <row r="11" spans="1:10" ht="25.5">
      <c r="A11" s="9">
        <v>10</v>
      </c>
      <c r="B11" s="5">
        <f>ROUNDUP(Лист3!L20,3)</f>
        <v>9.87</v>
      </c>
      <c r="C11" s="6" t="str">
        <f>IF(Лист3!E11=1,Лист2!A14,IF(Лист3!E11=2,Лист2!B14,IF(Лист3!E11=3,Лист2!C14,IF(Лист3!E11=4,Лист2!D14,IF(Лист3!E11=5,Лист2!E14,IF(Лист3!E11=6,Лист2!F14,IF(Лист3!E11=7,Лист2!G14,Лист2!H14)))))))</f>
        <v>+</v>
      </c>
      <c r="D11" s="7">
        <f>ROUNDUP(Лист3!L21,3)</f>
        <v>6.12</v>
      </c>
      <c r="E11" s="6" t="s">
        <v>2</v>
      </c>
      <c r="F11" s="11">
        <v>300.346</v>
      </c>
      <c r="G11" s="11">
        <f t="shared" si="0"/>
        <v>15.99</v>
      </c>
      <c r="H11" s="11"/>
      <c r="I11" s="11"/>
      <c r="J11">
        <f t="shared" si="1"/>
        <v>0</v>
      </c>
    </row>
    <row r="12" spans="1:10" ht="25.5">
      <c r="A12" s="9">
        <v>11</v>
      </c>
      <c r="B12" s="5">
        <f>ROUNDUP(Лист3!L22,3)</f>
        <v>14.32</v>
      </c>
      <c r="C12" s="6" t="str">
        <f>IF(Лист3!E12=1,Лист2!A15,IF(Лист3!E12=2,Лист2!B15,IF(Лист3!E12=3,Лист2!C15,IF(Лист3!E12=4,Лист2!D15,IF(Лист3!E12=5,Лист2!E15,IF(Лист3!E12=6,Лист2!F15,IF(Лист3!E12=7,Лист2!G15,Лист2!H15)))))))</f>
        <v>+</v>
      </c>
      <c r="D12" s="7">
        <f>ROUNDUP(Лист3!L23,3)</f>
        <v>8.88</v>
      </c>
      <c r="E12" s="6" t="s">
        <v>2</v>
      </c>
      <c r="F12" s="11">
        <v>294.124</v>
      </c>
      <c r="G12" s="11">
        <f t="shared" si="0"/>
        <v>23.2</v>
      </c>
      <c r="H12" s="11"/>
      <c r="I12" s="11"/>
      <c r="J12">
        <f t="shared" si="1"/>
        <v>0</v>
      </c>
    </row>
    <row r="13" spans="1:10" ht="25.5">
      <c r="A13" s="9">
        <v>12</v>
      </c>
      <c r="B13" s="5">
        <f>ROUNDUP(Лист3!L24,3)</f>
        <v>24.06</v>
      </c>
      <c r="C13" s="6" t="str">
        <f>IF(Лист3!E13=1,Лист2!A16,IF(Лист3!E13=2,Лист2!B16,IF(Лист3!E13=3,Лист2!C16,IF(Лист3!E13=4,Лист2!D16,IF(Лист3!E13=5,Лист2!E16,IF(Лист3!E13=6,Лист2!F16,IF(Лист3!E13=7,Лист2!G16,Лист2!H16)))))))</f>
        <v>-</v>
      </c>
      <c r="D13" s="7">
        <f>ROUNDUP(Лист3!L25,3)</f>
        <v>14.92</v>
      </c>
      <c r="E13" s="6" t="s">
        <v>2</v>
      </c>
      <c r="F13" s="11">
        <v>3.112</v>
      </c>
      <c r="G13" s="11">
        <f t="shared" si="0"/>
        <v>9.14</v>
      </c>
      <c r="H13" s="11"/>
      <c r="I13" s="11"/>
      <c r="J13">
        <f t="shared" si="1"/>
        <v>0</v>
      </c>
    </row>
    <row r="14" spans="1:10" ht="25.5">
      <c r="A14" s="9">
        <v>13</v>
      </c>
      <c r="B14" s="5">
        <f>ROUNDUP(Лист3!L26,3)</f>
        <v>30.08</v>
      </c>
      <c r="C14" s="6" t="str">
        <f>IF(Лист3!E14=1,Лист2!A17,IF(Лист3!E14=2,Лист2!B17,IF(Лист3!E14=3,Лист2!C17,IF(Лист3!E14=4,Лист2!D17,IF(Лист3!E14=5,Лист2!E17,IF(Лист3!E14=6,Лист2!F17,IF(Лист3!E14=7,Лист2!G17,Лист2!H17)))))))</f>
        <v>-</v>
      </c>
      <c r="D14" s="7">
        <f>ROUNDUP(Лист3!L27,3)</f>
        <v>18.65</v>
      </c>
      <c r="E14" s="6" t="s">
        <v>2</v>
      </c>
      <c r="F14" s="11">
        <v>14.828</v>
      </c>
      <c r="G14" s="11">
        <f t="shared" si="0"/>
        <v>11.43</v>
      </c>
      <c r="H14" s="11"/>
      <c r="I14" s="11"/>
      <c r="J14">
        <f t="shared" si="1"/>
        <v>0</v>
      </c>
    </row>
    <row r="15" spans="1:10" ht="25.5">
      <c r="A15" s="9">
        <v>14</v>
      </c>
      <c r="B15" s="5">
        <f>ROUNDUP(Лист3!L28,3)</f>
        <v>31.59</v>
      </c>
      <c r="C15" s="6" t="str">
        <f>IF(Лист3!E15=1,Лист2!A18,IF(Лист3!E15=2,Лист2!B18,IF(Лист3!E15=3,Лист2!C18,IF(Лист3!E15=4,Лист2!D18,IF(Лист3!E15=5,Лист2!E18,IF(Лист3!E15=6,Лист2!F18,IF(Лист3!E15=7,Лист2!G18,Лист2!H18)))))))</f>
        <v>-</v>
      </c>
      <c r="D15" s="7">
        <f>ROUNDUP(Лист3!L29,3)</f>
        <v>19.59</v>
      </c>
      <c r="E15" s="6" t="s">
        <v>2</v>
      </c>
      <c r="F15" s="11">
        <v>14.828</v>
      </c>
      <c r="G15" s="11">
        <f t="shared" si="0"/>
        <v>12</v>
      </c>
      <c r="H15" s="11"/>
      <c r="I15" s="11"/>
      <c r="J15">
        <f t="shared" si="1"/>
        <v>0</v>
      </c>
    </row>
    <row r="16" spans="1:10" ht="25.5">
      <c r="A16" s="9">
        <v>15</v>
      </c>
      <c r="B16" s="5">
        <f>ROUNDUP(Лист3!L30,3)</f>
        <v>28.12</v>
      </c>
      <c r="C16" s="6" t="str">
        <f>IF(Лист3!E16=1,Лист2!A19,IF(Лист3!E16=2,Лист2!B19,IF(Лист3!E16=3,Лист2!C19,IF(Лист3!E16=4,Лист2!D19,IF(Лист3!E16=5,Лист2!E19,IF(Лист3!E16=6,Лист2!F19,IF(Лист3!E16=7,Лист2!G19,Лист2!H19)))))))</f>
        <v>-</v>
      </c>
      <c r="D16" s="7">
        <f>ROUNDUP(Лист3!L31,3)</f>
        <v>17.44</v>
      </c>
      <c r="E16" s="6" t="s">
        <v>2</v>
      </c>
      <c r="F16" s="11">
        <v>14.827</v>
      </c>
      <c r="G16" s="11">
        <f t="shared" si="0"/>
        <v>10.68</v>
      </c>
      <c r="H16" s="11"/>
      <c r="I16" s="11"/>
      <c r="J16">
        <f t="shared" si="1"/>
        <v>0</v>
      </c>
    </row>
    <row r="17" spans="1:10" ht="25.5">
      <c r="A17" s="9">
        <v>16</v>
      </c>
      <c r="B17" s="5">
        <f>ROUNDUP(Лист3!L32,3)</f>
        <v>18</v>
      </c>
      <c r="C17" s="6" t="str">
        <f>IF(Лист3!E17=1,Лист2!A20,IF(Лист3!E17=2,Лист2!B20,IF(Лист3!E17=3,Лист2!C20,IF(Лист3!E17=4,Лист2!D20,IF(Лист3!E17=5,Лист2!E20,IF(Лист3!E17=6,Лист2!F20,IF(Лист3!E17=7,Лист2!G20,Лист2!H20)))))))</f>
        <v>+</v>
      </c>
      <c r="D17" s="7">
        <f>ROUNDUP(Лист3!L33,3)</f>
        <v>11.17</v>
      </c>
      <c r="E17" s="6" t="s">
        <v>2</v>
      </c>
      <c r="F17" s="11">
        <v>427.285</v>
      </c>
      <c r="G17" s="11">
        <f t="shared" si="0"/>
        <v>29.17</v>
      </c>
      <c r="H17" s="11"/>
      <c r="I17" s="11"/>
      <c r="J17">
        <f t="shared" si="1"/>
        <v>0</v>
      </c>
    </row>
    <row r="18" spans="1:10" ht="25.5">
      <c r="A18" s="9">
        <v>17</v>
      </c>
      <c r="B18" s="5">
        <f>ROUNDUP(Лист3!L34,3)</f>
        <v>29.52</v>
      </c>
      <c r="C18" s="6" t="str">
        <f>IF(Лист3!E18=1,Лист2!A21,IF(Лист3!E18=2,Лист2!B21,IF(Лист3!E18=3,Лист2!C21,IF(Лист3!E18=4,Лист2!D21,IF(Лист3!E18=5,Лист2!E21,IF(Лист3!E18=6,Лист2!F21,IF(Лист3!E18=7,Лист2!G21,Лист2!H21)))))))</f>
        <v>-</v>
      </c>
      <c r="D18" s="7">
        <f>ROUNDUP(Лист3!L35,3)</f>
        <v>18.32</v>
      </c>
      <c r="E18" s="6" t="s">
        <v>2</v>
      </c>
      <c r="F18" s="11">
        <v>14.827</v>
      </c>
      <c r="G18" s="11">
        <f t="shared" si="0"/>
        <v>11.2</v>
      </c>
      <c r="H18" s="11"/>
      <c r="I18" s="11"/>
      <c r="J18">
        <f t="shared" si="1"/>
        <v>0</v>
      </c>
    </row>
    <row r="19" spans="1:10" ht="25.5">
      <c r="A19" s="9">
        <v>18</v>
      </c>
      <c r="B19" s="5">
        <f>ROUNDUP(Лист3!L36,3)</f>
        <v>4.14</v>
      </c>
      <c r="C19" s="6" t="str">
        <f>IF(Лист3!E19=1,Лист2!A22,IF(Лист3!E19=2,Лист2!B22,IF(Лист3!E19=3,Лист2!C22,IF(Лист3!E19=4,Лист2!D22,IF(Лист3!E19=5,Лист2!E22,IF(Лист3!E19=6,Лист2!F22,IF(Лист3!E19=7,Лист2!G22,Лист2!H22)))))))</f>
        <v>+</v>
      </c>
      <c r="D19" s="7">
        <f>ROUNDUP(Лист3!L37,3)</f>
        <v>2.57</v>
      </c>
      <c r="E19" s="6" t="s">
        <v>2</v>
      </c>
      <c r="F19" s="11">
        <v>408.619</v>
      </c>
      <c r="G19" s="11">
        <f t="shared" si="0"/>
        <v>6.71</v>
      </c>
      <c r="H19" s="11"/>
      <c r="I19" s="11"/>
      <c r="J19">
        <f t="shared" si="1"/>
        <v>0</v>
      </c>
    </row>
    <row r="20" spans="1:10" ht="25.5">
      <c r="A20" s="9">
        <v>19</v>
      </c>
      <c r="B20" s="5">
        <f>ROUNDUP(Лист3!L38,3)</f>
        <v>7.66</v>
      </c>
      <c r="C20" s="6" t="str">
        <f>IF(Лист3!E20=1,Лист2!A23,IF(Лист3!E20=2,Лист2!B23,IF(Лист3!E20=3,Лист2!C23,IF(Лист3!E20=4,Лист2!D23,IF(Лист3!E20=5,Лист2!E23,IF(Лист3!E20=6,Лист2!F23,IF(Лист3!E20=7,Лист2!G23,Лист2!H23)))))))</f>
        <v>-</v>
      </c>
      <c r="D20" s="7">
        <f>ROUNDUP(Лист3!L39,3)</f>
        <v>4.76</v>
      </c>
      <c r="E20" s="6" t="s">
        <v>2</v>
      </c>
      <c r="F20" s="11">
        <v>14.827</v>
      </c>
      <c r="G20" s="11">
        <f t="shared" si="0"/>
        <v>2.9</v>
      </c>
      <c r="H20" s="11"/>
      <c r="I20" s="11"/>
      <c r="J20">
        <f t="shared" si="1"/>
        <v>0</v>
      </c>
    </row>
    <row r="21" spans="1:10" ht="25.5">
      <c r="A21" s="9">
        <v>20</v>
      </c>
      <c r="B21" s="5">
        <f>ROUNDUP(Лист3!L40,3)</f>
        <v>19.61</v>
      </c>
      <c r="C21" s="6" t="str">
        <f>IF(Лист3!E21=1,Лист2!A24,IF(Лист3!E21=2,Лист2!B24,IF(Лист3!E21=3,Лист2!C24,IF(Лист3!E21=4,Лист2!D24,IF(Лист3!E21=5,Лист2!E24,IF(Лист3!E21=6,Лист2!F24,IF(Лист3!E21=7,Лист2!G24,Лист2!H24)))))))</f>
        <v>+</v>
      </c>
      <c r="D21" s="7">
        <f>ROUNDUP(Лист3!L41,3)</f>
        <v>12.19</v>
      </c>
      <c r="E21" s="6" t="s">
        <v>2</v>
      </c>
      <c r="F21" s="11">
        <v>433.507</v>
      </c>
      <c r="G21" s="11">
        <f t="shared" si="0"/>
        <v>31.8</v>
      </c>
      <c r="H21" s="11"/>
      <c r="I21" s="11"/>
      <c r="J21">
        <f t="shared" si="1"/>
        <v>0</v>
      </c>
    </row>
    <row r="22" ht="12.75">
      <c r="J22">
        <f>SUM(J2:J21)</f>
        <v>0</v>
      </c>
    </row>
    <row r="28" spans="12:13" ht="12.75">
      <c r="L28" t="s">
        <v>3</v>
      </c>
      <c r="M28">
        <f>J22/4</f>
        <v>0</v>
      </c>
    </row>
  </sheetData>
  <sheetProtection password="CC29" sheet="1" objects="1" scenarios="1"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indexed="10"/>
  </sheetPr>
  <dimension ref="A1:AI44"/>
  <sheetViews>
    <sheetView workbookViewId="0" topLeftCell="AK1">
      <selection activeCell="AQ15" sqref="AQ15"/>
    </sheetView>
  </sheetViews>
  <sheetFormatPr defaultColWidth="9.140625" defaultRowHeight="12.75"/>
  <cols>
    <col min="1" max="10" width="7.57421875" style="0" hidden="1" customWidth="1"/>
    <col min="11" max="17" width="9.421875" style="0" hidden="1" customWidth="1"/>
    <col min="18" max="18" width="5.8515625" style="0" hidden="1" customWidth="1"/>
    <col min="19" max="35" width="9.421875" style="0" hidden="1" customWidth="1"/>
    <col min="36" max="36" width="7.57421875" style="0" hidden="1" customWidth="1"/>
    <col min="37" max="37" width="7.57421875" style="0" customWidth="1"/>
  </cols>
  <sheetData>
    <row r="1" spans="9:35" ht="12.75">
      <c r="I1">
        <f>'Давайте познакомимся!'!G18</f>
        <v>2</v>
      </c>
      <c r="K1" s="2">
        <v>6.25687</v>
      </c>
      <c r="L1" s="2">
        <v>4.45687</v>
      </c>
      <c r="M1" s="2">
        <v>3.15678</v>
      </c>
      <c r="N1" s="2">
        <v>5.16721</v>
      </c>
      <c r="O1" s="2">
        <v>4.16764</v>
      </c>
      <c r="P1" s="2">
        <v>9.65127</v>
      </c>
      <c r="Q1" s="2">
        <v>4.56219</v>
      </c>
      <c r="R1" s="2">
        <v>7.32579</v>
      </c>
      <c r="S1" s="2">
        <v>6.12397</v>
      </c>
      <c r="T1" s="2">
        <v>3.69845</v>
      </c>
      <c r="U1" s="2">
        <v>9.12384</v>
      </c>
      <c r="V1" s="2">
        <v>6.32584</v>
      </c>
      <c r="W1" s="2">
        <v>7.46238</v>
      </c>
      <c r="X1" s="2">
        <v>2.96871</v>
      </c>
      <c r="Y1" s="2">
        <v>5.64961</v>
      </c>
      <c r="Z1" s="2">
        <v>4.15796</v>
      </c>
      <c r="AA1" s="2">
        <v>6.12354</v>
      </c>
      <c r="AB1" s="2">
        <v>2.93458</v>
      </c>
      <c r="AC1" s="2">
        <v>3.45678</v>
      </c>
      <c r="AD1" s="2">
        <v>8.65421</v>
      </c>
      <c r="AE1" s="2">
        <v>7.59124</v>
      </c>
      <c r="AF1" s="2">
        <v>4.84612</v>
      </c>
      <c r="AG1" s="2">
        <v>3.94215</v>
      </c>
      <c r="AH1" s="2">
        <v>5.32162</v>
      </c>
      <c r="AI1" s="2">
        <v>6.75122</v>
      </c>
    </row>
    <row r="2" spans="11:35" ht="12.75">
      <c r="K2" s="2">
        <v>3.87546</v>
      </c>
      <c r="L2" s="2">
        <v>3.25416</v>
      </c>
      <c r="M2" s="2">
        <v>2.98674</v>
      </c>
      <c r="N2" s="2">
        <v>3.21597</v>
      </c>
      <c r="O2" s="2">
        <v>2.42168</v>
      </c>
      <c r="P2" s="2">
        <v>8.59387</v>
      </c>
      <c r="Q2" s="2">
        <v>1.63271</v>
      </c>
      <c r="R2" s="2">
        <v>4.36988</v>
      </c>
      <c r="S2" s="2">
        <v>5.46213</v>
      </c>
      <c r="T2" s="2">
        <v>2.32481</v>
      </c>
      <c r="U2" s="2">
        <v>7.45612</v>
      </c>
      <c r="V2" s="2">
        <v>4.15876</v>
      </c>
      <c r="W2" s="2">
        <v>5.94586</v>
      </c>
      <c r="X2" s="2">
        <v>1.35674</v>
      </c>
      <c r="Y2" s="2">
        <v>4.96511</v>
      </c>
      <c r="Z2" s="2">
        <v>3.61245</v>
      </c>
      <c r="AA2" s="2">
        <v>5.23121</v>
      </c>
      <c r="AB2" s="2">
        <v>1.56876</v>
      </c>
      <c r="AC2" s="2">
        <v>1.23456</v>
      </c>
      <c r="AD2" s="2">
        <v>5.36841</v>
      </c>
      <c r="AE2" s="2">
        <v>5.39421</v>
      </c>
      <c r="AF2" s="2">
        <v>2.65214</v>
      </c>
      <c r="AG2" s="2">
        <v>2.31154</v>
      </c>
      <c r="AH2" s="2">
        <v>4.65713</v>
      </c>
      <c r="AI2" s="2">
        <v>4.95486</v>
      </c>
    </row>
    <row r="4" spans="1:35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 t="s">
        <v>1</v>
      </c>
      <c r="K4" s="2">
        <v>1</v>
      </c>
      <c r="L4" s="2">
        <v>2</v>
      </c>
      <c r="M4" s="2">
        <v>3</v>
      </c>
      <c r="N4" s="2">
        <v>4</v>
      </c>
      <c r="O4" s="2">
        <v>5</v>
      </c>
      <c r="P4" s="2">
        <v>6</v>
      </c>
      <c r="Q4" s="2">
        <v>7</v>
      </c>
      <c r="R4" s="2">
        <v>8</v>
      </c>
      <c r="S4" s="2">
        <v>9</v>
      </c>
      <c r="T4" s="2">
        <v>10</v>
      </c>
      <c r="U4" s="2">
        <v>11</v>
      </c>
      <c r="V4" s="2">
        <v>12</v>
      </c>
      <c r="W4" s="2">
        <v>13</v>
      </c>
      <c r="X4" s="2">
        <v>14</v>
      </c>
      <c r="Y4" s="2">
        <v>15</v>
      </c>
      <c r="Z4" s="2">
        <v>16</v>
      </c>
      <c r="AA4" s="2">
        <v>17</v>
      </c>
      <c r="AB4" s="2">
        <v>18</v>
      </c>
      <c r="AC4" s="2">
        <v>19</v>
      </c>
      <c r="AD4" s="2">
        <v>20</v>
      </c>
      <c r="AE4" s="2">
        <v>21</v>
      </c>
      <c r="AF4" s="2">
        <v>22</v>
      </c>
      <c r="AG4" s="2">
        <v>23</v>
      </c>
      <c r="AH4" s="2">
        <v>24</v>
      </c>
      <c r="AI4" s="2">
        <v>25</v>
      </c>
    </row>
    <row r="5" spans="1:35" ht="12.75">
      <c r="A5" s="3" t="s">
        <v>0</v>
      </c>
      <c r="B5" s="3" t="s">
        <v>1</v>
      </c>
      <c r="C5" s="3" t="s">
        <v>1</v>
      </c>
      <c r="D5" s="3" t="s">
        <v>0</v>
      </c>
      <c r="E5" s="3" t="s">
        <v>0</v>
      </c>
      <c r="F5" s="3" t="s">
        <v>1</v>
      </c>
      <c r="G5" s="3" t="s">
        <v>1</v>
      </c>
      <c r="H5" s="3" t="s">
        <v>0</v>
      </c>
      <c r="I5" s="3" t="s">
        <v>1</v>
      </c>
      <c r="J5" s="4">
        <v>1</v>
      </c>
      <c r="K5" s="53">
        <f>ROUNDUP(IF($I$1=3,K1*100,IF($I$1=2,K1*10,K1)),$I$1)</f>
        <v>62.57</v>
      </c>
      <c r="L5" s="53">
        <f aca="true" t="shared" si="0" ref="L5:AI5">ROUNDUP(IF($I$1=3,L1*100,IF($I$1=2,L1*10,L1)),$I$1)</f>
        <v>44.57</v>
      </c>
      <c r="M5" s="53">
        <f t="shared" si="0"/>
        <v>31.57</v>
      </c>
      <c r="N5" s="53">
        <f t="shared" si="0"/>
        <v>51.68</v>
      </c>
      <c r="O5" s="53">
        <f t="shared" si="0"/>
        <v>41.68</v>
      </c>
      <c r="P5" s="53">
        <f t="shared" si="0"/>
        <v>96.52000000000001</v>
      </c>
      <c r="Q5" s="53">
        <f t="shared" si="0"/>
        <v>45.629999999999995</v>
      </c>
      <c r="R5" s="53">
        <f t="shared" si="0"/>
        <v>73.26</v>
      </c>
      <c r="S5" s="53">
        <f t="shared" si="0"/>
        <v>61.239999999999995</v>
      </c>
      <c r="T5" s="53">
        <f t="shared" si="0"/>
        <v>36.989999999999995</v>
      </c>
      <c r="U5" s="53">
        <f t="shared" si="0"/>
        <v>91.24000000000001</v>
      </c>
      <c r="V5" s="53">
        <f t="shared" si="0"/>
        <v>63.26</v>
      </c>
      <c r="W5" s="53">
        <f t="shared" si="0"/>
        <v>74.63000000000001</v>
      </c>
      <c r="X5" s="53">
        <f t="shared" si="0"/>
        <v>29.69</v>
      </c>
      <c r="Y5" s="53">
        <f t="shared" si="0"/>
        <v>56.5</v>
      </c>
      <c r="Z5" s="53">
        <f t="shared" si="0"/>
        <v>41.58</v>
      </c>
      <c r="AA5" s="53">
        <f t="shared" si="0"/>
        <v>61.239999999999995</v>
      </c>
      <c r="AB5" s="53">
        <f t="shared" si="0"/>
        <v>29.35</v>
      </c>
      <c r="AC5" s="53">
        <f t="shared" si="0"/>
        <v>34.57</v>
      </c>
      <c r="AD5" s="53">
        <f t="shared" si="0"/>
        <v>86.55000000000001</v>
      </c>
      <c r="AE5" s="53">
        <f t="shared" si="0"/>
        <v>75.92</v>
      </c>
      <c r="AF5" s="53">
        <f t="shared" si="0"/>
        <v>48.47</v>
      </c>
      <c r="AG5" s="53">
        <f t="shared" si="0"/>
        <v>39.43</v>
      </c>
      <c r="AH5" s="53">
        <f t="shared" si="0"/>
        <v>53.22</v>
      </c>
      <c r="AI5" s="53">
        <f t="shared" si="0"/>
        <v>67.52000000000001</v>
      </c>
    </row>
    <row r="6" spans="1:35" ht="12.75">
      <c r="A6" s="3" t="s">
        <v>0</v>
      </c>
      <c r="B6" s="3" t="s">
        <v>0</v>
      </c>
      <c r="C6" s="3" t="s">
        <v>1</v>
      </c>
      <c r="D6" s="3" t="s">
        <v>0</v>
      </c>
      <c r="E6" s="3" t="s">
        <v>1</v>
      </c>
      <c r="F6" s="3" t="s">
        <v>0</v>
      </c>
      <c r="G6" s="3" t="s">
        <v>1</v>
      </c>
      <c r="H6" s="3" t="s">
        <v>1</v>
      </c>
      <c r="I6" s="3" t="s">
        <v>0</v>
      </c>
      <c r="K6" s="53">
        <f>ROUNDUP(IF($I$1=3,K2*100,IF($I$1=2,K2*10,K2)),$I$1)</f>
        <v>38.76</v>
      </c>
      <c r="L6" s="53">
        <f aca="true" t="shared" si="1" ref="L6:AI6">ROUNDUP(IF($I$1=3,L2*100,IF($I$1=2,L2*10,L2)),$I$1)</f>
        <v>32.55</v>
      </c>
      <c r="M6" s="53">
        <f t="shared" si="1"/>
        <v>29.87</v>
      </c>
      <c r="N6" s="53">
        <f t="shared" si="1"/>
        <v>32.16</v>
      </c>
      <c r="O6" s="53">
        <f t="shared" si="1"/>
        <v>24.220000000000002</v>
      </c>
      <c r="P6" s="53">
        <f t="shared" si="1"/>
        <v>85.94000000000001</v>
      </c>
      <c r="Q6" s="53">
        <f t="shared" si="1"/>
        <v>16.330000000000002</v>
      </c>
      <c r="R6" s="53">
        <f t="shared" si="1"/>
        <v>43.699999999999996</v>
      </c>
      <c r="S6" s="53">
        <f t="shared" si="1"/>
        <v>54.629999999999995</v>
      </c>
      <c r="T6" s="53">
        <f t="shared" si="1"/>
        <v>23.25</v>
      </c>
      <c r="U6" s="53">
        <f t="shared" si="1"/>
        <v>74.57000000000001</v>
      </c>
      <c r="V6" s="53">
        <f t="shared" si="1"/>
        <v>41.589999999999996</v>
      </c>
      <c r="W6" s="53">
        <f t="shared" si="1"/>
        <v>59.46</v>
      </c>
      <c r="X6" s="53">
        <f t="shared" si="1"/>
        <v>13.57</v>
      </c>
      <c r="Y6" s="53">
        <f t="shared" si="1"/>
        <v>49.66</v>
      </c>
      <c r="Z6" s="53">
        <f t="shared" si="1"/>
        <v>36.129999999999995</v>
      </c>
      <c r="AA6" s="53">
        <f t="shared" si="1"/>
        <v>52.32</v>
      </c>
      <c r="AB6" s="53">
        <f t="shared" si="1"/>
        <v>15.69</v>
      </c>
      <c r="AC6" s="53">
        <f t="shared" si="1"/>
        <v>12.35</v>
      </c>
      <c r="AD6" s="53">
        <f t="shared" si="1"/>
        <v>53.69</v>
      </c>
      <c r="AE6" s="53">
        <f t="shared" si="1"/>
        <v>53.949999999999996</v>
      </c>
      <c r="AF6" s="53">
        <f t="shared" si="1"/>
        <v>26.53</v>
      </c>
      <c r="AG6" s="53">
        <f t="shared" si="1"/>
        <v>23.12</v>
      </c>
      <c r="AH6" s="53">
        <f t="shared" si="1"/>
        <v>46.58</v>
      </c>
      <c r="AI6" s="53">
        <f t="shared" si="1"/>
        <v>49.55</v>
      </c>
    </row>
    <row r="7" spans="1:35" ht="12.75">
      <c r="A7" s="3" t="s">
        <v>1</v>
      </c>
      <c r="B7" s="3" t="s">
        <v>1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1</v>
      </c>
      <c r="H7" s="3" t="s">
        <v>0</v>
      </c>
      <c r="I7" s="3" t="s">
        <v>0</v>
      </c>
      <c r="J7" s="4">
        <v>2</v>
      </c>
      <c r="K7" s="53">
        <f>ROUNDUP(K5*0.5,$I$1)</f>
        <v>31.290000000000003</v>
      </c>
      <c r="L7" s="53">
        <f aca="true" t="shared" si="2" ref="L7:AI7">ROUNDUP(L5*0.5,$I$1)</f>
        <v>22.290000000000003</v>
      </c>
      <c r="M7" s="53">
        <f t="shared" si="2"/>
        <v>15.79</v>
      </c>
      <c r="N7" s="53">
        <f t="shared" si="2"/>
        <v>25.84</v>
      </c>
      <c r="O7" s="53">
        <f t="shared" si="2"/>
        <v>20.84</v>
      </c>
      <c r="P7" s="53">
        <f t="shared" si="2"/>
        <v>48.26</v>
      </c>
      <c r="Q7" s="53">
        <f t="shared" si="2"/>
        <v>22.82</v>
      </c>
      <c r="R7" s="53">
        <f t="shared" si="2"/>
        <v>36.63</v>
      </c>
      <c r="S7" s="53">
        <f t="shared" si="2"/>
        <v>30.62</v>
      </c>
      <c r="T7" s="53">
        <f t="shared" si="2"/>
        <v>18.5</v>
      </c>
      <c r="U7" s="53">
        <f t="shared" si="2"/>
        <v>45.62</v>
      </c>
      <c r="V7" s="53">
        <f t="shared" si="2"/>
        <v>31.63</v>
      </c>
      <c r="W7" s="53">
        <f t="shared" si="2"/>
        <v>37.32</v>
      </c>
      <c r="X7" s="53">
        <f t="shared" si="2"/>
        <v>14.85</v>
      </c>
      <c r="Y7" s="53">
        <f t="shared" si="2"/>
        <v>28.25</v>
      </c>
      <c r="Z7" s="53">
        <f t="shared" si="2"/>
        <v>20.79</v>
      </c>
      <c r="AA7" s="53">
        <f t="shared" si="2"/>
        <v>30.62</v>
      </c>
      <c r="AB7" s="53">
        <f t="shared" si="2"/>
        <v>14.68</v>
      </c>
      <c r="AC7" s="53">
        <f t="shared" si="2"/>
        <v>17.290000000000003</v>
      </c>
      <c r="AD7" s="53">
        <f t="shared" si="2"/>
        <v>43.28</v>
      </c>
      <c r="AE7" s="53">
        <f t="shared" si="2"/>
        <v>37.96</v>
      </c>
      <c r="AF7" s="53">
        <f t="shared" si="2"/>
        <v>24.240000000000002</v>
      </c>
      <c r="AG7" s="53">
        <f t="shared" si="2"/>
        <v>19.720000000000002</v>
      </c>
      <c r="AH7" s="53">
        <f t="shared" si="2"/>
        <v>26.61</v>
      </c>
      <c r="AI7" s="53">
        <f t="shared" si="2"/>
        <v>33.76</v>
      </c>
    </row>
    <row r="8" spans="1:35" ht="12.75">
      <c r="A8" s="3" t="s">
        <v>1</v>
      </c>
      <c r="B8" s="3" t="s">
        <v>1</v>
      </c>
      <c r="C8" s="3" t="s">
        <v>1</v>
      </c>
      <c r="D8" s="3" t="s">
        <v>0</v>
      </c>
      <c r="E8" s="3" t="s">
        <v>1</v>
      </c>
      <c r="F8" s="3" t="s">
        <v>1</v>
      </c>
      <c r="G8" s="3" t="s">
        <v>0</v>
      </c>
      <c r="H8" s="3" t="s">
        <v>1</v>
      </c>
      <c r="I8" s="3" t="s">
        <v>0</v>
      </c>
      <c r="K8" s="53">
        <f>ROUNDUP(K6*0.5,$I$1)</f>
        <v>19.38</v>
      </c>
      <c r="L8" s="53">
        <f aca="true" t="shared" si="3" ref="L8:AI8">ROUNDUP(L6*0.5,$I$1)</f>
        <v>16.28</v>
      </c>
      <c r="M8" s="53">
        <f t="shared" si="3"/>
        <v>14.94</v>
      </c>
      <c r="N8" s="53">
        <f t="shared" si="3"/>
        <v>16.08</v>
      </c>
      <c r="O8" s="53">
        <f t="shared" si="3"/>
        <v>12.11</v>
      </c>
      <c r="P8" s="53">
        <f t="shared" si="3"/>
        <v>42.97</v>
      </c>
      <c r="Q8" s="53">
        <f t="shared" si="3"/>
        <v>8.17</v>
      </c>
      <c r="R8" s="53">
        <f t="shared" si="3"/>
        <v>21.85</v>
      </c>
      <c r="S8" s="53">
        <f t="shared" si="3"/>
        <v>27.32</v>
      </c>
      <c r="T8" s="53">
        <f t="shared" si="3"/>
        <v>11.629999999999999</v>
      </c>
      <c r="U8" s="53">
        <f t="shared" si="3"/>
        <v>37.29</v>
      </c>
      <c r="V8" s="53">
        <f t="shared" si="3"/>
        <v>20.8</v>
      </c>
      <c r="W8" s="53">
        <f t="shared" si="3"/>
        <v>29.73</v>
      </c>
      <c r="X8" s="53">
        <f t="shared" si="3"/>
        <v>6.79</v>
      </c>
      <c r="Y8" s="53">
        <f t="shared" si="3"/>
        <v>24.83</v>
      </c>
      <c r="Z8" s="53">
        <f t="shared" si="3"/>
        <v>18.07</v>
      </c>
      <c r="AA8" s="53">
        <f t="shared" si="3"/>
        <v>26.16</v>
      </c>
      <c r="AB8" s="53">
        <f t="shared" si="3"/>
        <v>7.85</v>
      </c>
      <c r="AC8" s="53">
        <f t="shared" si="3"/>
        <v>6.18</v>
      </c>
      <c r="AD8" s="53">
        <f t="shared" si="3"/>
        <v>26.85</v>
      </c>
      <c r="AE8" s="53">
        <f t="shared" si="3"/>
        <v>26.98</v>
      </c>
      <c r="AF8" s="53">
        <f t="shared" si="3"/>
        <v>13.27</v>
      </c>
      <c r="AG8" s="53">
        <f t="shared" si="3"/>
        <v>11.56</v>
      </c>
      <c r="AH8" s="53">
        <f t="shared" si="3"/>
        <v>23.29</v>
      </c>
      <c r="AI8" s="53">
        <f t="shared" si="3"/>
        <v>24.78</v>
      </c>
    </row>
    <row r="9" spans="1:35" ht="12.75">
      <c r="A9" s="3" t="s">
        <v>0</v>
      </c>
      <c r="B9" s="3" t="s">
        <v>0</v>
      </c>
      <c r="C9" s="3" t="s">
        <v>0</v>
      </c>
      <c r="D9" s="3" t="s">
        <v>1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1</v>
      </c>
      <c r="J9" s="4">
        <v>3</v>
      </c>
      <c r="K9" s="53">
        <f>ROUNDUP(K7*0.71,$I$1)</f>
        <v>22.220000000000002</v>
      </c>
      <c r="L9" s="53">
        <f aca="true" t="shared" si="4" ref="L9:AI9">ROUNDUP(L7*0.71,$I$1)</f>
        <v>15.83</v>
      </c>
      <c r="M9" s="53">
        <f t="shared" si="4"/>
        <v>11.22</v>
      </c>
      <c r="N9" s="53">
        <f t="shared" si="4"/>
        <v>18.35</v>
      </c>
      <c r="O9" s="53">
        <f t="shared" si="4"/>
        <v>14.799999999999999</v>
      </c>
      <c r="P9" s="53">
        <f t="shared" si="4"/>
        <v>34.269999999999996</v>
      </c>
      <c r="Q9" s="53">
        <f t="shared" si="4"/>
        <v>16.21</v>
      </c>
      <c r="R9" s="53">
        <f t="shared" si="4"/>
        <v>26.01</v>
      </c>
      <c r="S9" s="53">
        <f t="shared" si="4"/>
        <v>21.75</v>
      </c>
      <c r="T9" s="53">
        <f t="shared" si="4"/>
        <v>13.14</v>
      </c>
      <c r="U9" s="53">
        <f t="shared" si="4"/>
        <v>32.4</v>
      </c>
      <c r="V9" s="53">
        <f t="shared" si="4"/>
        <v>22.46</v>
      </c>
      <c r="W9" s="53">
        <f t="shared" si="4"/>
        <v>26.5</v>
      </c>
      <c r="X9" s="53">
        <f t="shared" si="4"/>
        <v>10.549999999999999</v>
      </c>
      <c r="Y9" s="53">
        <f t="shared" si="4"/>
        <v>20.060000000000002</v>
      </c>
      <c r="Z9" s="53">
        <f t="shared" si="4"/>
        <v>14.77</v>
      </c>
      <c r="AA9" s="53">
        <f t="shared" si="4"/>
        <v>21.75</v>
      </c>
      <c r="AB9" s="53">
        <f t="shared" si="4"/>
        <v>10.43</v>
      </c>
      <c r="AC9" s="53">
        <f t="shared" si="4"/>
        <v>12.28</v>
      </c>
      <c r="AD9" s="53">
        <f t="shared" si="4"/>
        <v>30.73</v>
      </c>
      <c r="AE9" s="53">
        <f t="shared" si="4"/>
        <v>26.96</v>
      </c>
      <c r="AF9" s="53">
        <f t="shared" si="4"/>
        <v>17.220000000000002</v>
      </c>
      <c r="AG9" s="53">
        <f t="shared" si="4"/>
        <v>14.01</v>
      </c>
      <c r="AH9" s="53">
        <f t="shared" si="4"/>
        <v>18.900000000000002</v>
      </c>
      <c r="AI9" s="53">
        <f t="shared" si="4"/>
        <v>23.970000000000002</v>
      </c>
    </row>
    <row r="10" spans="1:35" ht="12.75">
      <c r="A10" s="3" t="s">
        <v>1</v>
      </c>
      <c r="B10" s="3" t="s">
        <v>0</v>
      </c>
      <c r="C10" s="3" t="s">
        <v>1</v>
      </c>
      <c r="D10" s="3" t="s">
        <v>1</v>
      </c>
      <c r="E10" s="3" t="s">
        <v>1</v>
      </c>
      <c r="F10" s="3" t="s">
        <v>1</v>
      </c>
      <c r="G10" s="3" t="s">
        <v>1</v>
      </c>
      <c r="H10" s="3" t="s">
        <v>0</v>
      </c>
      <c r="I10" s="3" t="s">
        <v>1</v>
      </c>
      <c r="K10" s="53">
        <f>ROUNDUP(K8*0.71,$I$1)</f>
        <v>13.76</v>
      </c>
      <c r="L10" s="53">
        <f aca="true" t="shared" si="5" ref="L10:AI10">ROUNDUP(L8*0.71,$I$1)</f>
        <v>11.56</v>
      </c>
      <c r="M10" s="53">
        <f t="shared" si="5"/>
        <v>10.61</v>
      </c>
      <c r="N10" s="53">
        <f t="shared" si="5"/>
        <v>11.42</v>
      </c>
      <c r="O10" s="53">
        <f t="shared" si="5"/>
        <v>8.6</v>
      </c>
      <c r="P10" s="53">
        <f t="shared" si="5"/>
        <v>30.51</v>
      </c>
      <c r="Q10" s="53">
        <f t="shared" si="5"/>
        <v>5.81</v>
      </c>
      <c r="R10" s="53">
        <f t="shared" si="5"/>
        <v>15.52</v>
      </c>
      <c r="S10" s="53">
        <f t="shared" si="5"/>
        <v>19.400000000000002</v>
      </c>
      <c r="T10" s="53">
        <f t="shared" si="5"/>
        <v>8.26</v>
      </c>
      <c r="U10" s="53">
        <f t="shared" si="5"/>
        <v>26.48</v>
      </c>
      <c r="V10" s="53">
        <f t="shared" si="5"/>
        <v>14.77</v>
      </c>
      <c r="W10" s="53">
        <f t="shared" si="5"/>
        <v>21.110000000000003</v>
      </c>
      <c r="X10" s="53">
        <f t="shared" si="5"/>
        <v>4.83</v>
      </c>
      <c r="Y10" s="53">
        <f t="shared" si="5"/>
        <v>17.630000000000003</v>
      </c>
      <c r="Z10" s="53">
        <f t="shared" si="5"/>
        <v>12.83</v>
      </c>
      <c r="AA10" s="53">
        <f t="shared" si="5"/>
        <v>18.580000000000002</v>
      </c>
      <c r="AB10" s="53">
        <f t="shared" si="5"/>
        <v>5.58</v>
      </c>
      <c r="AC10" s="53">
        <f t="shared" si="5"/>
        <v>4.39</v>
      </c>
      <c r="AD10" s="53">
        <f t="shared" si="5"/>
        <v>19.07</v>
      </c>
      <c r="AE10" s="53">
        <f t="shared" si="5"/>
        <v>19.16</v>
      </c>
      <c r="AF10" s="53">
        <f t="shared" si="5"/>
        <v>9.43</v>
      </c>
      <c r="AG10" s="53">
        <f t="shared" si="5"/>
        <v>8.209999999999999</v>
      </c>
      <c r="AH10" s="53">
        <f t="shared" si="5"/>
        <v>16.540000000000003</v>
      </c>
      <c r="AI10" s="53">
        <f t="shared" si="5"/>
        <v>17.6</v>
      </c>
    </row>
    <row r="11" spans="1:35" ht="12.75">
      <c r="A11" s="3" t="s">
        <v>1</v>
      </c>
      <c r="B11" s="3" t="s">
        <v>1</v>
      </c>
      <c r="C11" s="3" t="s">
        <v>1</v>
      </c>
      <c r="D11" s="3" t="s">
        <v>1</v>
      </c>
      <c r="E11" s="3" t="s">
        <v>0</v>
      </c>
      <c r="F11" s="3" t="s">
        <v>0</v>
      </c>
      <c r="G11" s="3" t="s">
        <v>0</v>
      </c>
      <c r="H11" s="3" t="s">
        <v>0</v>
      </c>
      <c r="I11" s="3" t="s">
        <v>1</v>
      </c>
      <c r="J11" s="4">
        <v>4</v>
      </c>
      <c r="K11" s="53">
        <f>ROUNDUP(K9*1.11,$I$1)</f>
        <v>24.67</v>
      </c>
      <c r="L11" s="53">
        <f aca="true" t="shared" si="6" ref="L11:AI11">ROUNDUP(L9*1.11,$I$1)</f>
        <v>17.580000000000002</v>
      </c>
      <c r="M11" s="53">
        <f t="shared" si="6"/>
        <v>12.459999999999999</v>
      </c>
      <c r="N11" s="53">
        <f t="shared" si="6"/>
        <v>20.37</v>
      </c>
      <c r="O11" s="53">
        <f t="shared" si="6"/>
        <v>16.430000000000003</v>
      </c>
      <c r="P11" s="53">
        <f t="shared" si="6"/>
        <v>38.04</v>
      </c>
      <c r="Q11" s="53">
        <f t="shared" si="6"/>
        <v>18</v>
      </c>
      <c r="R11" s="53">
        <f t="shared" si="6"/>
        <v>28.880000000000003</v>
      </c>
      <c r="S11" s="53">
        <f t="shared" si="6"/>
        <v>24.150000000000002</v>
      </c>
      <c r="T11" s="53">
        <f t="shared" si="6"/>
        <v>14.59</v>
      </c>
      <c r="U11" s="53">
        <f t="shared" si="6"/>
        <v>35.97</v>
      </c>
      <c r="V11" s="53">
        <f t="shared" si="6"/>
        <v>24.94</v>
      </c>
      <c r="W11" s="53">
        <f t="shared" si="6"/>
        <v>29.42</v>
      </c>
      <c r="X11" s="53">
        <f t="shared" si="6"/>
        <v>11.72</v>
      </c>
      <c r="Y11" s="53">
        <f t="shared" si="6"/>
        <v>22.270000000000003</v>
      </c>
      <c r="Z11" s="53">
        <f t="shared" si="6"/>
        <v>16.400000000000002</v>
      </c>
      <c r="AA11" s="53">
        <f t="shared" si="6"/>
        <v>24.150000000000002</v>
      </c>
      <c r="AB11" s="53">
        <f t="shared" si="6"/>
        <v>11.58</v>
      </c>
      <c r="AC11" s="53">
        <f t="shared" si="6"/>
        <v>13.64</v>
      </c>
      <c r="AD11" s="53">
        <f t="shared" si="6"/>
        <v>34.12</v>
      </c>
      <c r="AE11" s="53">
        <f t="shared" si="6"/>
        <v>29.930000000000003</v>
      </c>
      <c r="AF11" s="53">
        <f t="shared" si="6"/>
        <v>19.12</v>
      </c>
      <c r="AG11" s="53">
        <f t="shared" si="6"/>
        <v>15.56</v>
      </c>
      <c r="AH11" s="53">
        <f t="shared" si="6"/>
        <v>20.98</v>
      </c>
      <c r="AI11" s="53">
        <f t="shared" si="6"/>
        <v>26.610000000000003</v>
      </c>
    </row>
    <row r="12" spans="1:35" ht="12.75">
      <c r="A12" s="3" t="s">
        <v>0</v>
      </c>
      <c r="B12" s="3" t="s">
        <v>1</v>
      </c>
      <c r="C12" s="3" t="s">
        <v>0</v>
      </c>
      <c r="D12" s="3" t="s">
        <v>0</v>
      </c>
      <c r="E12" s="3" t="s">
        <v>1</v>
      </c>
      <c r="F12" s="3" t="s">
        <v>1</v>
      </c>
      <c r="G12" s="3" t="s">
        <v>1</v>
      </c>
      <c r="H12" s="3" t="s">
        <v>1</v>
      </c>
      <c r="I12" s="3" t="s">
        <v>1</v>
      </c>
      <c r="J12" s="4"/>
      <c r="K12" s="53">
        <f>ROUNDUP(K10*1.11,$I$1)</f>
        <v>15.28</v>
      </c>
      <c r="L12" s="53">
        <f aca="true" t="shared" si="7" ref="L12:AI12">ROUNDUP(L10*1.11,$I$1)</f>
        <v>12.84</v>
      </c>
      <c r="M12" s="53">
        <f t="shared" si="7"/>
        <v>11.78</v>
      </c>
      <c r="N12" s="53">
        <f t="shared" si="7"/>
        <v>12.68</v>
      </c>
      <c r="O12" s="53">
        <f t="shared" si="7"/>
        <v>9.549999999999999</v>
      </c>
      <c r="P12" s="53">
        <f t="shared" si="7"/>
        <v>33.87</v>
      </c>
      <c r="Q12" s="53">
        <f t="shared" si="7"/>
        <v>6.45</v>
      </c>
      <c r="R12" s="53">
        <f t="shared" si="7"/>
        <v>17.23</v>
      </c>
      <c r="S12" s="53">
        <f t="shared" si="7"/>
        <v>21.540000000000003</v>
      </c>
      <c r="T12" s="53">
        <f t="shared" si="7"/>
        <v>9.17</v>
      </c>
      <c r="U12" s="53">
        <f t="shared" si="7"/>
        <v>29.400000000000002</v>
      </c>
      <c r="V12" s="53">
        <f t="shared" si="7"/>
        <v>16.400000000000002</v>
      </c>
      <c r="W12" s="53">
        <f t="shared" si="7"/>
        <v>23.44</v>
      </c>
      <c r="X12" s="53">
        <f t="shared" si="7"/>
        <v>5.37</v>
      </c>
      <c r="Y12" s="53">
        <f t="shared" si="7"/>
        <v>19.57</v>
      </c>
      <c r="Z12" s="53">
        <f t="shared" si="7"/>
        <v>14.25</v>
      </c>
      <c r="AA12" s="53">
        <f t="shared" si="7"/>
        <v>20.630000000000003</v>
      </c>
      <c r="AB12" s="53">
        <f t="shared" si="7"/>
        <v>6.2</v>
      </c>
      <c r="AC12" s="53">
        <f t="shared" si="7"/>
        <v>4.88</v>
      </c>
      <c r="AD12" s="53">
        <f t="shared" si="7"/>
        <v>21.17</v>
      </c>
      <c r="AE12" s="53">
        <f t="shared" si="7"/>
        <v>21.270000000000003</v>
      </c>
      <c r="AF12" s="53">
        <f t="shared" si="7"/>
        <v>10.47</v>
      </c>
      <c r="AG12" s="53">
        <f t="shared" si="7"/>
        <v>9.12</v>
      </c>
      <c r="AH12" s="53">
        <f t="shared" si="7"/>
        <v>18.360000000000003</v>
      </c>
      <c r="AI12" s="53">
        <f t="shared" si="7"/>
        <v>19.540000000000003</v>
      </c>
    </row>
    <row r="13" spans="1:35" ht="12.75">
      <c r="A13" s="3" t="s">
        <v>1</v>
      </c>
      <c r="B13" s="3" t="s">
        <v>0</v>
      </c>
      <c r="C13" s="3" t="s">
        <v>0</v>
      </c>
      <c r="D13" s="3" t="s">
        <v>1</v>
      </c>
      <c r="E13" s="3" t="s">
        <v>0</v>
      </c>
      <c r="F13" s="3" t="s">
        <v>0</v>
      </c>
      <c r="G13" s="3" t="s">
        <v>0</v>
      </c>
      <c r="H13" s="3" t="s">
        <v>1</v>
      </c>
      <c r="I13" s="3" t="s">
        <v>0</v>
      </c>
      <c r="J13" s="4">
        <v>5</v>
      </c>
      <c r="K13" s="53">
        <f>ROUNDUP(K11*1.51,$I$1)</f>
        <v>37.26</v>
      </c>
      <c r="L13" s="53">
        <f aca="true" t="shared" si="8" ref="L13:AI13">ROUNDUP(L11*1.51,$I$1)</f>
        <v>26.55</v>
      </c>
      <c r="M13" s="53">
        <f t="shared" si="8"/>
        <v>18.82</v>
      </c>
      <c r="N13" s="53">
        <f t="shared" si="8"/>
        <v>30.76</v>
      </c>
      <c r="O13" s="53">
        <f t="shared" si="8"/>
        <v>24.810000000000002</v>
      </c>
      <c r="P13" s="53">
        <f t="shared" si="8"/>
        <v>57.449999999999996</v>
      </c>
      <c r="Q13" s="53">
        <f t="shared" si="8"/>
        <v>27.18</v>
      </c>
      <c r="R13" s="53">
        <f t="shared" si="8"/>
        <v>43.61</v>
      </c>
      <c r="S13" s="53">
        <f t="shared" si="8"/>
        <v>36.47</v>
      </c>
      <c r="T13" s="53">
        <f t="shared" si="8"/>
        <v>22.040000000000003</v>
      </c>
      <c r="U13" s="53">
        <f t="shared" si="8"/>
        <v>54.32</v>
      </c>
      <c r="V13" s="53">
        <f t="shared" si="8"/>
        <v>37.66</v>
      </c>
      <c r="W13" s="53">
        <f t="shared" si="8"/>
        <v>44.43</v>
      </c>
      <c r="X13" s="53">
        <f t="shared" si="8"/>
        <v>17.700000000000003</v>
      </c>
      <c r="Y13" s="53">
        <f t="shared" si="8"/>
        <v>33.629999999999995</v>
      </c>
      <c r="Z13" s="53">
        <f t="shared" si="8"/>
        <v>24.770000000000003</v>
      </c>
      <c r="AA13" s="53">
        <f t="shared" si="8"/>
        <v>36.47</v>
      </c>
      <c r="AB13" s="53">
        <f t="shared" si="8"/>
        <v>17.490000000000002</v>
      </c>
      <c r="AC13" s="53">
        <f t="shared" si="8"/>
        <v>20.6</v>
      </c>
      <c r="AD13" s="53">
        <f t="shared" si="8"/>
        <v>51.53</v>
      </c>
      <c r="AE13" s="53">
        <f t="shared" si="8"/>
        <v>45.199999999999996</v>
      </c>
      <c r="AF13" s="53">
        <f t="shared" si="8"/>
        <v>28.880000000000003</v>
      </c>
      <c r="AG13" s="53">
        <f t="shared" si="8"/>
        <v>23.5</v>
      </c>
      <c r="AH13" s="53">
        <f t="shared" si="8"/>
        <v>31.680000000000003</v>
      </c>
      <c r="AI13" s="53">
        <f t="shared" si="8"/>
        <v>40.19</v>
      </c>
    </row>
    <row r="14" spans="1:35" ht="12.75">
      <c r="A14" s="3" t="s">
        <v>0</v>
      </c>
      <c r="B14" s="3" t="s">
        <v>1</v>
      </c>
      <c r="C14" s="3" t="s">
        <v>1</v>
      </c>
      <c r="D14" s="3" t="s">
        <v>0</v>
      </c>
      <c r="E14" s="3" t="s">
        <v>0</v>
      </c>
      <c r="F14" s="3" t="s">
        <v>1</v>
      </c>
      <c r="G14" s="3" t="s">
        <v>0</v>
      </c>
      <c r="H14" s="3" t="s">
        <v>0</v>
      </c>
      <c r="I14" s="3" t="s">
        <v>0</v>
      </c>
      <c r="J14" s="4"/>
      <c r="K14" s="53">
        <f>ROUNDUP(K12*1.51,$I$1)</f>
        <v>23.080000000000002</v>
      </c>
      <c r="L14" s="53">
        <f aca="true" t="shared" si="9" ref="L14:AI14">ROUNDUP(L12*1.51,$I$1)</f>
        <v>19.39</v>
      </c>
      <c r="M14" s="53">
        <f t="shared" si="9"/>
        <v>17.790000000000003</v>
      </c>
      <c r="N14" s="53">
        <f t="shared" si="9"/>
        <v>19.150000000000002</v>
      </c>
      <c r="O14" s="53">
        <f t="shared" si="9"/>
        <v>14.43</v>
      </c>
      <c r="P14" s="53">
        <f t="shared" si="9"/>
        <v>51.15</v>
      </c>
      <c r="Q14" s="53">
        <f t="shared" si="9"/>
        <v>9.74</v>
      </c>
      <c r="R14" s="53">
        <f t="shared" si="9"/>
        <v>26.020000000000003</v>
      </c>
      <c r="S14" s="53">
        <f t="shared" si="9"/>
        <v>32.53</v>
      </c>
      <c r="T14" s="53">
        <f t="shared" si="9"/>
        <v>13.85</v>
      </c>
      <c r="U14" s="53">
        <f t="shared" si="9"/>
        <v>44.4</v>
      </c>
      <c r="V14" s="53">
        <f t="shared" si="9"/>
        <v>24.770000000000003</v>
      </c>
      <c r="W14" s="53">
        <f t="shared" si="9"/>
        <v>35.4</v>
      </c>
      <c r="X14" s="53">
        <f t="shared" si="9"/>
        <v>8.11</v>
      </c>
      <c r="Y14" s="53">
        <f t="shared" si="9"/>
        <v>29.560000000000002</v>
      </c>
      <c r="Z14" s="53">
        <f t="shared" si="9"/>
        <v>21.520000000000003</v>
      </c>
      <c r="AA14" s="53">
        <f t="shared" si="9"/>
        <v>31.16</v>
      </c>
      <c r="AB14" s="53">
        <f t="shared" si="9"/>
        <v>9.37</v>
      </c>
      <c r="AC14" s="53">
        <f t="shared" si="9"/>
        <v>7.37</v>
      </c>
      <c r="AD14" s="53">
        <f t="shared" si="9"/>
        <v>31.970000000000002</v>
      </c>
      <c r="AE14" s="53">
        <f t="shared" si="9"/>
        <v>32.12</v>
      </c>
      <c r="AF14" s="53">
        <f t="shared" si="9"/>
        <v>15.81</v>
      </c>
      <c r="AG14" s="53">
        <f t="shared" si="9"/>
        <v>13.78</v>
      </c>
      <c r="AH14" s="53">
        <f t="shared" si="9"/>
        <v>27.73</v>
      </c>
      <c r="AI14" s="53">
        <f t="shared" si="9"/>
        <v>29.51</v>
      </c>
    </row>
    <row r="15" spans="1:35" ht="12.75">
      <c r="A15" s="3" t="s">
        <v>1</v>
      </c>
      <c r="B15" s="3" t="s">
        <v>0</v>
      </c>
      <c r="C15" s="3" t="s">
        <v>1</v>
      </c>
      <c r="D15" s="3" t="s">
        <v>1</v>
      </c>
      <c r="E15" s="3" t="s">
        <v>0</v>
      </c>
      <c r="F15" s="3" t="s">
        <v>0</v>
      </c>
      <c r="G15" s="3" t="s">
        <v>1</v>
      </c>
      <c r="H15" s="3" t="s">
        <v>0</v>
      </c>
      <c r="I15" s="3" t="s">
        <v>1</v>
      </c>
      <c r="J15" s="4">
        <v>6</v>
      </c>
      <c r="K15" s="53">
        <f>ROUNDUP(K13*0.72,$I$1)</f>
        <v>26.830000000000002</v>
      </c>
      <c r="L15" s="53">
        <f aca="true" t="shared" si="10" ref="L15:AI15">ROUNDUP(L13*0.72,$I$1)</f>
        <v>19.12</v>
      </c>
      <c r="M15" s="53">
        <f t="shared" si="10"/>
        <v>13.56</v>
      </c>
      <c r="N15" s="53">
        <f t="shared" si="10"/>
        <v>22.150000000000002</v>
      </c>
      <c r="O15" s="53">
        <f t="shared" si="10"/>
        <v>17.87</v>
      </c>
      <c r="P15" s="53">
        <f t="shared" si="10"/>
        <v>41.37</v>
      </c>
      <c r="Q15" s="53">
        <f t="shared" si="10"/>
        <v>19.57</v>
      </c>
      <c r="R15" s="53">
        <f t="shared" si="10"/>
        <v>31.400000000000002</v>
      </c>
      <c r="S15" s="53">
        <f t="shared" si="10"/>
        <v>26.26</v>
      </c>
      <c r="T15" s="53">
        <f t="shared" si="10"/>
        <v>15.87</v>
      </c>
      <c r="U15" s="53">
        <f t="shared" si="10"/>
        <v>39.12</v>
      </c>
      <c r="V15" s="53">
        <f t="shared" si="10"/>
        <v>27.12</v>
      </c>
      <c r="W15" s="53">
        <f t="shared" si="10"/>
        <v>31.990000000000002</v>
      </c>
      <c r="X15" s="53">
        <f t="shared" si="10"/>
        <v>12.75</v>
      </c>
      <c r="Y15" s="53">
        <f t="shared" si="10"/>
        <v>24.220000000000002</v>
      </c>
      <c r="Z15" s="53">
        <f t="shared" si="10"/>
        <v>17.84</v>
      </c>
      <c r="AA15" s="53">
        <f t="shared" si="10"/>
        <v>26.26</v>
      </c>
      <c r="AB15" s="53">
        <f t="shared" si="10"/>
        <v>12.6</v>
      </c>
      <c r="AC15" s="53">
        <f t="shared" si="10"/>
        <v>14.84</v>
      </c>
      <c r="AD15" s="53">
        <f t="shared" si="10"/>
        <v>37.11</v>
      </c>
      <c r="AE15" s="53">
        <f t="shared" si="10"/>
        <v>32.55</v>
      </c>
      <c r="AF15" s="53">
        <f t="shared" si="10"/>
        <v>20.8</v>
      </c>
      <c r="AG15" s="53">
        <f t="shared" si="10"/>
        <v>16.92</v>
      </c>
      <c r="AH15" s="53">
        <f t="shared" si="10"/>
        <v>22.810000000000002</v>
      </c>
      <c r="AI15" s="53">
        <f t="shared" si="10"/>
        <v>28.94</v>
      </c>
    </row>
    <row r="16" spans="1:35" ht="12.75">
      <c r="A16" s="3" t="s">
        <v>0</v>
      </c>
      <c r="B16" s="3" t="s">
        <v>0</v>
      </c>
      <c r="C16" s="3" t="s">
        <v>0</v>
      </c>
      <c r="D16" s="3" t="s">
        <v>1</v>
      </c>
      <c r="E16" s="3" t="s">
        <v>1</v>
      </c>
      <c r="F16" s="3" t="s">
        <v>1</v>
      </c>
      <c r="G16" s="3" t="s">
        <v>0</v>
      </c>
      <c r="H16" s="3" t="s">
        <v>1</v>
      </c>
      <c r="I16" s="3" t="s">
        <v>1</v>
      </c>
      <c r="J16" s="4"/>
      <c r="K16" s="53">
        <f>ROUNDUP(K14*0.72,$I$1)</f>
        <v>16.62</v>
      </c>
      <c r="L16" s="53">
        <f aca="true" t="shared" si="11" ref="L16:AI16">ROUNDUP(L14*0.72,$I$1)</f>
        <v>13.97</v>
      </c>
      <c r="M16" s="53">
        <f t="shared" si="11"/>
        <v>12.81</v>
      </c>
      <c r="N16" s="53">
        <f t="shared" si="11"/>
        <v>13.79</v>
      </c>
      <c r="O16" s="53">
        <f t="shared" si="11"/>
        <v>10.39</v>
      </c>
      <c r="P16" s="53">
        <f t="shared" si="11"/>
        <v>36.83</v>
      </c>
      <c r="Q16" s="53">
        <f t="shared" si="11"/>
        <v>7.02</v>
      </c>
      <c r="R16" s="53">
        <f t="shared" si="11"/>
        <v>18.740000000000002</v>
      </c>
      <c r="S16" s="53">
        <f t="shared" si="11"/>
        <v>23.430000000000003</v>
      </c>
      <c r="T16" s="53">
        <f t="shared" si="11"/>
        <v>9.98</v>
      </c>
      <c r="U16" s="53">
        <f t="shared" si="11"/>
        <v>31.970000000000002</v>
      </c>
      <c r="V16" s="53">
        <f t="shared" si="11"/>
        <v>17.84</v>
      </c>
      <c r="W16" s="53">
        <f t="shared" si="11"/>
        <v>25.490000000000002</v>
      </c>
      <c r="X16" s="53">
        <f t="shared" si="11"/>
        <v>5.84</v>
      </c>
      <c r="Y16" s="53">
        <f t="shared" si="11"/>
        <v>21.290000000000003</v>
      </c>
      <c r="Z16" s="53">
        <f t="shared" si="11"/>
        <v>15.5</v>
      </c>
      <c r="AA16" s="53">
        <f t="shared" si="11"/>
        <v>22.44</v>
      </c>
      <c r="AB16" s="53">
        <f t="shared" si="11"/>
        <v>6.75</v>
      </c>
      <c r="AC16" s="53">
        <f t="shared" si="11"/>
        <v>5.31</v>
      </c>
      <c r="AD16" s="53">
        <f t="shared" si="11"/>
        <v>23.020000000000003</v>
      </c>
      <c r="AE16" s="53">
        <f t="shared" si="11"/>
        <v>23.130000000000003</v>
      </c>
      <c r="AF16" s="53">
        <f t="shared" si="11"/>
        <v>11.39</v>
      </c>
      <c r="AG16" s="53">
        <f t="shared" si="11"/>
        <v>9.93</v>
      </c>
      <c r="AH16" s="53">
        <f t="shared" si="11"/>
        <v>19.970000000000002</v>
      </c>
      <c r="AI16" s="53">
        <f t="shared" si="11"/>
        <v>21.25</v>
      </c>
    </row>
    <row r="17" spans="1:35" ht="12.75">
      <c r="A17" s="3" t="s">
        <v>1</v>
      </c>
      <c r="B17" s="3" t="s">
        <v>0</v>
      </c>
      <c r="C17" s="3" t="s">
        <v>0</v>
      </c>
      <c r="D17" s="3" t="s">
        <v>0</v>
      </c>
      <c r="E17" s="3" t="s">
        <v>1</v>
      </c>
      <c r="F17" s="3" t="s">
        <v>0</v>
      </c>
      <c r="G17" s="3" t="s">
        <v>1</v>
      </c>
      <c r="H17" s="3" t="s">
        <v>1</v>
      </c>
      <c r="I17" s="3" t="s">
        <v>0</v>
      </c>
      <c r="J17" s="4">
        <v>7</v>
      </c>
      <c r="K17" s="53">
        <f>ROUNDUP(K15*0.38,$I$1)</f>
        <v>10.2</v>
      </c>
      <c r="L17" s="53">
        <f aca="true" t="shared" si="12" ref="L17:AI17">ROUNDUP(L15*0.38,$I$1)</f>
        <v>7.27</v>
      </c>
      <c r="M17" s="53">
        <f t="shared" si="12"/>
        <v>5.16</v>
      </c>
      <c r="N17" s="53">
        <f t="shared" si="12"/>
        <v>8.42</v>
      </c>
      <c r="O17" s="53">
        <f t="shared" si="12"/>
        <v>6.8</v>
      </c>
      <c r="P17" s="53">
        <f t="shared" si="12"/>
        <v>15.73</v>
      </c>
      <c r="Q17" s="53">
        <f t="shared" si="12"/>
        <v>7.4399999999999995</v>
      </c>
      <c r="R17" s="53">
        <f t="shared" si="12"/>
        <v>11.94</v>
      </c>
      <c r="S17" s="53">
        <f t="shared" si="12"/>
        <v>9.98</v>
      </c>
      <c r="T17" s="53">
        <f t="shared" si="12"/>
        <v>6.04</v>
      </c>
      <c r="U17" s="53">
        <f t="shared" si="12"/>
        <v>14.87</v>
      </c>
      <c r="V17" s="53">
        <f t="shared" si="12"/>
        <v>10.31</v>
      </c>
      <c r="W17" s="53">
        <f t="shared" si="12"/>
        <v>12.16</v>
      </c>
      <c r="X17" s="53">
        <f t="shared" si="12"/>
        <v>4.85</v>
      </c>
      <c r="Y17" s="53">
        <f t="shared" si="12"/>
        <v>9.209999999999999</v>
      </c>
      <c r="Z17" s="53">
        <f t="shared" si="12"/>
        <v>6.779999999999999</v>
      </c>
      <c r="AA17" s="53">
        <f t="shared" si="12"/>
        <v>9.98</v>
      </c>
      <c r="AB17" s="53">
        <f t="shared" si="12"/>
        <v>4.79</v>
      </c>
      <c r="AC17" s="53">
        <f t="shared" si="12"/>
        <v>5.64</v>
      </c>
      <c r="AD17" s="53">
        <f t="shared" si="12"/>
        <v>14.11</v>
      </c>
      <c r="AE17" s="53">
        <f t="shared" si="12"/>
        <v>12.37</v>
      </c>
      <c r="AF17" s="53">
        <f t="shared" si="12"/>
        <v>7.91</v>
      </c>
      <c r="AG17" s="53">
        <f t="shared" si="12"/>
        <v>6.43</v>
      </c>
      <c r="AH17" s="53">
        <f t="shared" si="12"/>
        <v>8.67</v>
      </c>
      <c r="AI17" s="53">
        <f t="shared" si="12"/>
        <v>11</v>
      </c>
    </row>
    <row r="18" spans="1:35" ht="12.75">
      <c r="A18" s="3" t="s">
        <v>1</v>
      </c>
      <c r="B18" s="3" t="s">
        <v>1</v>
      </c>
      <c r="C18" s="3" t="s">
        <v>1</v>
      </c>
      <c r="D18" s="3" t="s">
        <v>1</v>
      </c>
      <c r="E18" s="3" t="s">
        <v>1</v>
      </c>
      <c r="F18" s="3" t="s">
        <v>1</v>
      </c>
      <c r="G18" s="3" t="s">
        <v>0</v>
      </c>
      <c r="H18" s="3" t="s">
        <v>1</v>
      </c>
      <c r="I18" s="3" t="s">
        <v>1</v>
      </c>
      <c r="J18" s="4"/>
      <c r="K18" s="53">
        <f>ROUNDUP(K16*0.38,$I$1)</f>
        <v>6.319999999999999</v>
      </c>
      <c r="L18" s="53">
        <f aca="true" t="shared" si="13" ref="L18:AI18">ROUNDUP(L16*0.38,$I$1)</f>
        <v>5.31</v>
      </c>
      <c r="M18" s="53">
        <f t="shared" si="13"/>
        <v>4.87</v>
      </c>
      <c r="N18" s="53">
        <f t="shared" si="13"/>
        <v>5.25</v>
      </c>
      <c r="O18" s="53">
        <f t="shared" si="13"/>
        <v>3.9499999999999997</v>
      </c>
      <c r="P18" s="53">
        <f t="shared" si="13"/>
        <v>14</v>
      </c>
      <c r="Q18" s="53">
        <f t="shared" si="13"/>
        <v>2.67</v>
      </c>
      <c r="R18" s="53">
        <f t="shared" si="13"/>
        <v>7.13</v>
      </c>
      <c r="S18" s="53">
        <f t="shared" si="13"/>
        <v>8.91</v>
      </c>
      <c r="T18" s="53">
        <f t="shared" si="13"/>
        <v>3.8</v>
      </c>
      <c r="U18" s="53">
        <f t="shared" si="13"/>
        <v>12.15</v>
      </c>
      <c r="V18" s="53">
        <f t="shared" si="13"/>
        <v>6.779999999999999</v>
      </c>
      <c r="W18" s="53">
        <f t="shared" si="13"/>
        <v>9.69</v>
      </c>
      <c r="X18" s="53">
        <f t="shared" si="13"/>
        <v>2.2199999999999998</v>
      </c>
      <c r="Y18" s="53">
        <f t="shared" si="13"/>
        <v>8.1</v>
      </c>
      <c r="Z18" s="53">
        <f t="shared" si="13"/>
        <v>5.89</v>
      </c>
      <c r="AA18" s="53">
        <f t="shared" si="13"/>
        <v>8.53</v>
      </c>
      <c r="AB18" s="53">
        <f t="shared" si="13"/>
        <v>2.57</v>
      </c>
      <c r="AC18" s="53">
        <f t="shared" si="13"/>
        <v>2.0199999999999996</v>
      </c>
      <c r="AD18" s="53">
        <f t="shared" si="13"/>
        <v>8.75</v>
      </c>
      <c r="AE18" s="53">
        <f t="shared" si="13"/>
        <v>8.79</v>
      </c>
      <c r="AF18" s="53">
        <f t="shared" si="13"/>
        <v>4.33</v>
      </c>
      <c r="AG18" s="53">
        <f t="shared" si="13"/>
        <v>3.78</v>
      </c>
      <c r="AH18" s="53">
        <f t="shared" si="13"/>
        <v>7.59</v>
      </c>
      <c r="AI18" s="53">
        <f t="shared" si="13"/>
        <v>8.08</v>
      </c>
    </row>
    <row r="19" spans="1:35" ht="12.75">
      <c r="A19" s="3" t="s">
        <v>0</v>
      </c>
      <c r="B19" s="3" t="s">
        <v>0</v>
      </c>
      <c r="C19" s="3" t="s">
        <v>1</v>
      </c>
      <c r="D19" s="3" t="s">
        <v>0</v>
      </c>
      <c r="E19" s="3" t="s">
        <v>0</v>
      </c>
      <c r="F19" s="3" t="s">
        <v>0</v>
      </c>
      <c r="G19" s="3" t="s">
        <v>1</v>
      </c>
      <c r="H19" s="3" t="s">
        <v>1</v>
      </c>
      <c r="I19" s="3" t="s">
        <v>0</v>
      </c>
      <c r="J19" s="4">
        <v>8</v>
      </c>
      <c r="K19" s="53">
        <f>ROUNDUP(K17*1.45,$I$1)</f>
        <v>14.79</v>
      </c>
      <c r="L19" s="53">
        <f aca="true" t="shared" si="14" ref="L19:AI19">ROUNDUP(L17*1.45,$I$1)</f>
        <v>10.549999999999999</v>
      </c>
      <c r="M19" s="53">
        <f t="shared" si="14"/>
        <v>7.49</v>
      </c>
      <c r="N19" s="53">
        <f t="shared" si="14"/>
        <v>12.209999999999999</v>
      </c>
      <c r="O19" s="53">
        <f t="shared" si="14"/>
        <v>9.86</v>
      </c>
      <c r="P19" s="53">
        <f t="shared" si="14"/>
        <v>22.810000000000002</v>
      </c>
      <c r="Q19" s="53">
        <f t="shared" si="14"/>
        <v>10.79</v>
      </c>
      <c r="R19" s="53">
        <f t="shared" si="14"/>
        <v>17.32</v>
      </c>
      <c r="S19" s="53">
        <f t="shared" si="14"/>
        <v>14.48</v>
      </c>
      <c r="T19" s="53">
        <f t="shared" si="14"/>
        <v>8.76</v>
      </c>
      <c r="U19" s="53">
        <f t="shared" si="14"/>
        <v>21.57</v>
      </c>
      <c r="V19" s="53">
        <f t="shared" si="14"/>
        <v>14.95</v>
      </c>
      <c r="W19" s="53">
        <f t="shared" si="14"/>
        <v>17.64</v>
      </c>
      <c r="X19" s="53">
        <f t="shared" si="14"/>
        <v>7.04</v>
      </c>
      <c r="Y19" s="53">
        <f t="shared" si="14"/>
        <v>13.36</v>
      </c>
      <c r="Z19" s="53">
        <f t="shared" si="14"/>
        <v>9.84</v>
      </c>
      <c r="AA19" s="53">
        <f t="shared" si="14"/>
        <v>14.48</v>
      </c>
      <c r="AB19" s="53">
        <f t="shared" si="14"/>
        <v>6.95</v>
      </c>
      <c r="AC19" s="53">
        <f t="shared" si="14"/>
        <v>8.18</v>
      </c>
      <c r="AD19" s="53">
        <f t="shared" si="14"/>
        <v>20.46</v>
      </c>
      <c r="AE19" s="53">
        <f t="shared" si="14"/>
        <v>17.94</v>
      </c>
      <c r="AF19" s="53">
        <f t="shared" si="14"/>
        <v>11.47</v>
      </c>
      <c r="AG19" s="53">
        <f t="shared" si="14"/>
        <v>9.33</v>
      </c>
      <c r="AH19" s="53">
        <f t="shared" si="14"/>
        <v>12.58</v>
      </c>
      <c r="AI19" s="53">
        <f t="shared" si="14"/>
        <v>15.95</v>
      </c>
    </row>
    <row r="20" spans="1:35" ht="12.75">
      <c r="A20" s="3" t="s">
        <v>0</v>
      </c>
      <c r="B20" s="3" t="s">
        <v>1</v>
      </c>
      <c r="C20" s="3" t="s">
        <v>0</v>
      </c>
      <c r="D20" s="3" t="s">
        <v>1</v>
      </c>
      <c r="E20" s="3" t="s">
        <v>0</v>
      </c>
      <c r="F20" s="3" t="s">
        <v>1</v>
      </c>
      <c r="G20" s="3" t="s">
        <v>1</v>
      </c>
      <c r="H20" s="3" t="s">
        <v>0</v>
      </c>
      <c r="I20" s="3" t="s">
        <v>1</v>
      </c>
      <c r="J20" s="4"/>
      <c r="K20" s="53">
        <f>ROUNDUP(K18*1.45,$I$1)</f>
        <v>9.17</v>
      </c>
      <c r="L20" s="53">
        <f aca="true" t="shared" si="15" ref="L20:AI20">ROUNDUP(L18*1.45,$I$1)</f>
        <v>7.7</v>
      </c>
      <c r="M20" s="53">
        <f t="shared" si="15"/>
        <v>7.069999999999999</v>
      </c>
      <c r="N20" s="53">
        <f t="shared" si="15"/>
        <v>7.62</v>
      </c>
      <c r="O20" s="53">
        <f t="shared" si="15"/>
        <v>5.7299999999999995</v>
      </c>
      <c r="P20" s="53">
        <f t="shared" si="15"/>
        <v>20.3</v>
      </c>
      <c r="Q20" s="53">
        <f t="shared" si="15"/>
        <v>3.88</v>
      </c>
      <c r="R20" s="53">
        <f t="shared" si="15"/>
        <v>10.34</v>
      </c>
      <c r="S20" s="53">
        <f t="shared" si="15"/>
        <v>12.92</v>
      </c>
      <c r="T20" s="53">
        <f t="shared" si="15"/>
        <v>5.51</v>
      </c>
      <c r="U20" s="53">
        <f t="shared" si="15"/>
        <v>17.62</v>
      </c>
      <c r="V20" s="53">
        <f t="shared" si="15"/>
        <v>9.84</v>
      </c>
      <c r="W20" s="53">
        <f t="shared" si="15"/>
        <v>14.06</v>
      </c>
      <c r="X20" s="53">
        <f t="shared" si="15"/>
        <v>3.2199999999999998</v>
      </c>
      <c r="Y20" s="53">
        <f t="shared" si="15"/>
        <v>11.75</v>
      </c>
      <c r="Z20" s="53">
        <f t="shared" si="15"/>
        <v>8.549999999999999</v>
      </c>
      <c r="AA20" s="53">
        <f t="shared" si="15"/>
        <v>12.37</v>
      </c>
      <c r="AB20" s="53">
        <f t="shared" si="15"/>
        <v>3.73</v>
      </c>
      <c r="AC20" s="53">
        <f t="shared" si="15"/>
        <v>2.9299999999999997</v>
      </c>
      <c r="AD20" s="53">
        <f t="shared" si="15"/>
        <v>12.69</v>
      </c>
      <c r="AE20" s="53">
        <f t="shared" si="15"/>
        <v>12.75</v>
      </c>
      <c r="AF20" s="53">
        <f t="shared" si="15"/>
        <v>6.279999999999999</v>
      </c>
      <c r="AG20" s="53">
        <f t="shared" si="15"/>
        <v>5.49</v>
      </c>
      <c r="AH20" s="53">
        <f t="shared" si="15"/>
        <v>11.01</v>
      </c>
      <c r="AI20" s="53">
        <f t="shared" si="15"/>
        <v>11.72</v>
      </c>
    </row>
    <row r="21" spans="1:35" ht="12.75">
      <c r="A21" s="3" t="s">
        <v>1</v>
      </c>
      <c r="B21" s="3" t="s">
        <v>1</v>
      </c>
      <c r="C21" s="3" t="s">
        <v>1</v>
      </c>
      <c r="D21" s="3" t="s">
        <v>0</v>
      </c>
      <c r="E21" s="3" t="s">
        <v>1</v>
      </c>
      <c r="F21" s="3" t="s">
        <v>1</v>
      </c>
      <c r="G21" s="3" t="s">
        <v>0</v>
      </c>
      <c r="H21" s="3" t="s">
        <v>1</v>
      </c>
      <c r="I21" s="3" t="s">
        <v>0</v>
      </c>
      <c r="J21" s="4">
        <v>9</v>
      </c>
      <c r="K21" s="53">
        <f>ROUNDUP(K19*2.02,$I$1)</f>
        <v>29.880000000000003</v>
      </c>
      <c r="L21" s="53">
        <f aca="true" t="shared" si="16" ref="L21:AI21">ROUNDUP(L19*2.02,$I$1)</f>
        <v>21.32</v>
      </c>
      <c r="M21" s="53">
        <f t="shared" si="16"/>
        <v>15.129999999999999</v>
      </c>
      <c r="N21" s="53">
        <f t="shared" si="16"/>
        <v>24.67</v>
      </c>
      <c r="O21" s="53">
        <f t="shared" si="16"/>
        <v>19.92</v>
      </c>
      <c r="P21" s="53">
        <f t="shared" si="16"/>
        <v>46.08</v>
      </c>
      <c r="Q21" s="53">
        <f t="shared" si="16"/>
        <v>21.8</v>
      </c>
      <c r="R21" s="53">
        <f t="shared" si="16"/>
        <v>34.989999999999995</v>
      </c>
      <c r="S21" s="53">
        <f t="shared" si="16"/>
        <v>29.25</v>
      </c>
      <c r="T21" s="53">
        <f t="shared" si="16"/>
        <v>17.700000000000003</v>
      </c>
      <c r="U21" s="53">
        <f t="shared" si="16"/>
        <v>43.58</v>
      </c>
      <c r="V21" s="53">
        <f t="shared" si="16"/>
        <v>30.200000000000003</v>
      </c>
      <c r="W21" s="53">
        <f t="shared" si="16"/>
        <v>35.64</v>
      </c>
      <c r="X21" s="53">
        <f t="shared" si="16"/>
        <v>14.23</v>
      </c>
      <c r="Y21" s="53">
        <f t="shared" si="16"/>
        <v>26.990000000000002</v>
      </c>
      <c r="Z21" s="53">
        <f t="shared" si="16"/>
        <v>19.880000000000003</v>
      </c>
      <c r="AA21" s="53">
        <f t="shared" si="16"/>
        <v>29.25</v>
      </c>
      <c r="AB21" s="53">
        <f t="shared" si="16"/>
        <v>14.04</v>
      </c>
      <c r="AC21" s="53">
        <f t="shared" si="16"/>
        <v>16.53</v>
      </c>
      <c r="AD21" s="53">
        <f t="shared" si="16"/>
        <v>41.33</v>
      </c>
      <c r="AE21" s="53">
        <f t="shared" si="16"/>
        <v>36.239999999999995</v>
      </c>
      <c r="AF21" s="53">
        <f t="shared" si="16"/>
        <v>23.17</v>
      </c>
      <c r="AG21" s="53">
        <f t="shared" si="16"/>
        <v>18.85</v>
      </c>
      <c r="AH21" s="53">
        <f t="shared" si="16"/>
        <v>25.42</v>
      </c>
      <c r="AI21" s="53">
        <f t="shared" si="16"/>
        <v>32.22</v>
      </c>
    </row>
    <row r="22" spans="1:35" ht="12.75">
      <c r="A22" s="3" t="s">
        <v>0</v>
      </c>
      <c r="B22" s="3" t="s">
        <v>0</v>
      </c>
      <c r="C22" s="3" t="s">
        <v>0</v>
      </c>
      <c r="D22" s="3" t="s">
        <v>1</v>
      </c>
      <c r="E22" s="3" t="s">
        <v>1</v>
      </c>
      <c r="F22" s="3" t="s">
        <v>1</v>
      </c>
      <c r="G22" s="3" t="s">
        <v>1</v>
      </c>
      <c r="H22" s="3" t="s">
        <v>0</v>
      </c>
      <c r="I22" s="3" t="s">
        <v>0</v>
      </c>
      <c r="J22" s="4"/>
      <c r="K22" s="53">
        <f>ROUNDUP(K20*2.02,$I$1)</f>
        <v>18.53</v>
      </c>
      <c r="L22" s="53">
        <f aca="true" t="shared" si="17" ref="L22:AI22">ROUNDUP(L20*2.02,$I$1)</f>
        <v>15.56</v>
      </c>
      <c r="M22" s="53">
        <f t="shared" si="17"/>
        <v>14.29</v>
      </c>
      <c r="N22" s="53">
        <f t="shared" si="17"/>
        <v>15.4</v>
      </c>
      <c r="O22" s="53">
        <f t="shared" si="17"/>
        <v>11.58</v>
      </c>
      <c r="P22" s="53">
        <f t="shared" si="17"/>
        <v>41.01</v>
      </c>
      <c r="Q22" s="53">
        <f t="shared" si="17"/>
        <v>7.84</v>
      </c>
      <c r="R22" s="53">
        <f t="shared" si="17"/>
        <v>20.89</v>
      </c>
      <c r="S22" s="53">
        <f t="shared" si="17"/>
        <v>26.1</v>
      </c>
      <c r="T22" s="53">
        <f t="shared" si="17"/>
        <v>11.14</v>
      </c>
      <c r="U22" s="53">
        <f t="shared" si="17"/>
        <v>35.6</v>
      </c>
      <c r="V22" s="53">
        <f t="shared" si="17"/>
        <v>19.880000000000003</v>
      </c>
      <c r="W22" s="53">
        <f t="shared" si="17"/>
        <v>28.41</v>
      </c>
      <c r="X22" s="53">
        <f t="shared" si="17"/>
        <v>6.51</v>
      </c>
      <c r="Y22" s="53">
        <f t="shared" si="17"/>
        <v>23.740000000000002</v>
      </c>
      <c r="Z22" s="53">
        <f t="shared" si="17"/>
        <v>17.28</v>
      </c>
      <c r="AA22" s="53">
        <f t="shared" si="17"/>
        <v>24.990000000000002</v>
      </c>
      <c r="AB22" s="53">
        <f t="shared" si="17"/>
        <v>7.54</v>
      </c>
      <c r="AC22" s="53">
        <f t="shared" si="17"/>
        <v>5.92</v>
      </c>
      <c r="AD22" s="53">
        <f t="shared" si="17"/>
        <v>25.64</v>
      </c>
      <c r="AE22" s="53">
        <f t="shared" si="17"/>
        <v>25.76</v>
      </c>
      <c r="AF22" s="53">
        <f t="shared" si="17"/>
        <v>12.69</v>
      </c>
      <c r="AG22" s="53">
        <f t="shared" si="17"/>
        <v>11.09</v>
      </c>
      <c r="AH22" s="53">
        <f t="shared" si="17"/>
        <v>22.25</v>
      </c>
      <c r="AI22" s="53">
        <f t="shared" si="17"/>
        <v>23.680000000000003</v>
      </c>
    </row>
    <row r="23" spans="1:35" ht="12.75">
      <c r="A23" s="3" t="s">
        <v>1</v>
      </c>
      <c r="B23" s="3" t="s">
        <v>1</v>
      </c>
      <c r="C23" s="3" t="s">
        <v>0</v>
      </c>
      <c r="D23" s="3" t="s">
        <v>0</v>
      </c>
      <c r="E23" s="3" t="s">
        <v>0</v>
      </c>
      <c r="F23" s="3" t="s">
        <v>1</v>
      </c>
      <c r="G23" s="3" t="s">
        <v>0</v>
      </c>
      <c r="H23" s="3" t="s">
        <v>1</v>
      </c>
      <c r="I23" s="3" t="s">
        <v>1</v>
      </c>
      <c r="J23" s="4">
        <v>10</v>
      </c>
      <c r="K23" s="53">
        <f>ROUNDUP(K21*0.33,$I$1)</f>
        <v>9.87</v>
      </c>
      <c r="L23" s="53">
        <f aca="true" t="shared" si="18" ref="L23:AI23">ROUNDUP(L21*0.33,$I$1)</f>
        <v>7.04</v>
      </c>
      <c r="M23" s="53">
        <f t="shared" si="18"/>
        <v>5</v>
      </c>
      <c r="N23" s="53">
        <f t="shared" si="18"/>
        <v>8.15</v>
      </c>
      <c r="O23" s="53">
        <f t="shared" si="18"/>
        <v>6.58</v>
      </c>
      <c r="P23" s="53">
        <f t="shared" si="18"/>
        <v>15.209999999999999</v>
      </c>
      <c r="Q23" s="53">
        <f t="shared" si="18"/>
        <v>7.2</v>
      </c>
      <c r="R23" s="53">
        <f t="shared" si="18"/>
        <v>11.549999999999999</v>
      </c>
      <c r="S23" s="53">
        <f t="shared" si="18"/>
        <v>9.66</v>
      </c>
      <c r="T23" s="53">
        <f t="shared" si="18"/>
        <v>5.85</v>
      </c>
      <c r="U23" s="53">
        <f t="shared" si="18"/>
        <v>14.39</v>
      </c>
      <c r="V23" s="53">
        <f t="shared" si="18"/>
        <v>9.97</v>
      </c>
      <c r="W23" s="53">
        <f t="shared" si="18"/>
        <v>11.77</v>
      </c>
      <c r="X23" s="53">
        <f t="shared" si="18"/>
        <v>4.7</v>
      </c>
      <c r="Y23" s="53">
        <f t="shared" si="18"/>
        <v>8.91</v>
      </c>
      <c r="Z23" s="53">
        <f t="shared" si="18"/>
        <v>6.569999999999999</v>
      </c>
      <c r="AA23" s="53">
        <f t="shared" si="18"/>
        <v>9.66</v>
      </c>
      <c r="AB23" s="53">
        <f t="shared" si="18"/>
        <v>4.64</v>
      </c>
      <c r="AC23" s="53">
        <f t="shared" si="18"/>
        <v>5.46</v>
      </c>
      <c r="AD23" s="53">
        <f t="shared" si="18"/>
        <v>13.64</v>
      </c>
      <c r="AE23" s="53">
        <f t="shared" si="18"/>
        <v>11.959999999999999</v>
      </c>
      <c r="AF23" s="53">
        <f t="shared" si="18"/>
        <v>7.6499999999999995</v>
      </c>
      <c r="AG23" s="53">
        <f t="shared" si="18"/>
        <v>6.2299999999999995</v>
      </c>
      <c r="AH23" s="53">
        <f t="shared" si="18"/>
        <v>8.39</v>
      </c>
      <c r="AI23" s="53">
        <f t="shared" si="18"/>
        <v>10.64</v>
      </c>
    </row>
    <row r="24" spans="1:35" ht="12.75">
      <c r="A24" s="3" t="s">
        <v>0</v>
      </c>
      <c r="B24" s="3" t="s">
        <v>0</v>
      </c>
      <c r="C24" s="3" t="s">
        <v>1</v>
      </c>
      <c r="D24" s="3" t="s">
        <v>1</v>
      </c>
      <c r="E24" s="3" t="s">
        <v>1</v>
      </c>
      <c r="F24" s="3" t="s">
        <v>1</v>
      </c>
      <c r="G24" s="3" t="s">
        <v>1</v>
      </c>
      <c r="H24" s="3" t="s">
        <v>0</v>
      </c>
      <c r="I24" s="3" t="s">
        <v>1</v>
      </c>
      <c r="J24" s="4"/>
      <c r="K24" s="53">
        <f>ROUNDUP(K22*0.33,$I$1)</f>
        <v>6.12</v>
      </c>
      <c r="L24" s="53">
        <f aca="true" t="shared" si="19" ref="L24:AI24">ROUNDUP(L22*0.33,$I$1)</f>
        <v>5.14</v>
      </c>
      <c r="M24" s="53">
        <f t="shared" si="19"/>
        <v>4.72</v>
      </c>
      <c r="N24" s="53">
        <f t="shared" si="19"/>
        <v>5.09</v>
      </c>
      <c r="O24" s="53">
        <f t="shared" si="19"/>
        <v>3.8299999999999996</v>
      </c>
      <c r="P24" s="53">
        <f t="shared" si="19"/>
        <v>13.54</v>
      </c>
      <c r="Q24" s="53">
        <f t="shared" si="19"/>
        <v>2.59</v>
      </c>
      <c r="R24" s="53">
        <f t="shared" si="19"/>
        <v>6.8999999999999995</v>
      </c>
      <c r="S24" s="53">
        <f t="shared" si="19"/>
        <v>8.62</v>
      </c>
      <c r="T24" s="53">
        <f t="shared" si="19"/>
        <v>3.6799999999999997</v>
      </c>
      <c r="U24" s="53">
        <f t="shared" si="19"/>
        <v>11.75</v>
      </c>
      <c r="V24" s="53">
        <f t="shared" si="19"/>
        <v>6.569999999999999</v>
      </c>
      <c r="W24" s="53">
        <f t="shared" si="19"/>
        <v>9.379999999999999</v>
      </c>
      <c r="X24" s="53">
        <f t="shared" si="19"/>
        <v>2.15</v>
      </c>
      <c r="Y24" s="53">
        <f t="shared" si="19"/>
        <v>7.84</v>
      </c>
      <c r="Z24" s="53">
        <f t="shared" si="19"/>
        <v>5.71</v>
      </c>
      <c r="AA24" s="53">
        <f t="shared" si="19"/>
        <v>8.25</v>
      </c>
      <c r="AB24" s="53">
        <f t="shared" si="19"/>
        <v>2.4899999999999998</v>
      </c>
      <c r="AC24" s="53">
        <f t="shared" si="19"/>
        <v>1.96</v>
      </c>
      <c r="AD24" s="53">
        <f t="shared" si="19"/>
        <v>8.47</v>
      </c>
      <c r="AE24" s="53">
        <f t="shared" si="19"/>
        <v>8.51</v>
      </c>
      <c r="AF24" s="53">
        <f t="shared" si="19"/>
        <v>4.1899999999999995</v>
      </c>
      <c r="AG24" s="53">
        <f t="shared" si="19"/>
        <v>3.6599999999999997</v>
      </c>
      <c r="AH24" s="53">
        <f t="shared" si="19"/>
        <v>7.35</v>
      </c>
      <c r="AI24" s="53">
        <f t="shared" si="19"/>
        <v>7.819999999999999</v>
      </c>
    </row>
    <row r="25" spans="1:35" ht="12.75">
      <c r="A25" s="3" t="s">
        <v>1</v>
      </c>
      <c r="B25" s="3" t="s">
        <v>1</v>
      </c>
      <c r="C25" s="3" t="s">
        <v>0</v>
      </c>
      <c r="D25" s="3" t="s">
        <v>1</v>
      </c>
      <c r="E25" s="3" t="s">
        <v>0</v>
      </c>
      <c r="F25" s="3" t="s">
        <v>0</v>
      </c>
      <c r="G25" s="3" t="s">
        <v>0</v>
      </c>
      <c r="H25" s="3" t="s">
        <v>1</v>
      </c>
      <c r="I25" s="3" t="s">
        <v>0</v>
      </c>
      <c r="J25" s="4">
        <v>11</v>
      </c>
      <c r="K25" s="53">
        <f>ROUNDUP(K23*1.45,$I$1)</f>
        <v>14.32</v>
      </c>
      <c r="L25" s="53">
        <f aca="true" t="shared" si="20" ref="L25:AI25">ROUNDUP(L23*1.45,$I$1)</f>
        <v>10.209999999999999</v>
      </c>
      <c r="M25" s="53">
        <f t="shared" si="20"/>
        <v>7.25</v>
      </c>
      <c r="N25" s="53">
        <f t="shared" si="20"/>
        <v>11.82</v>
      </c>
      <c r="O25" s="53">
        <f t="shared" si="20"/>
        <v>9.549999999999999</v>
      </c>
      <c r="P25" s="53">
        <f t="shared" si="20"/>
        <v>22.060000000000002</v>
      </c>
      <c r="Q25" s="53">
        <f t="shared" si="20"/>
        <v>10.44</v>
      </c>
      <c r="R25" s="53">
        <f t="shared" si="20"/>
        <v>16.75</v>
      </c>
      <c r="S25" s="53">
        <f t="shared" si="20"/>
        <v>14.01</v>
      </c>
      <c r="T25" s="53">
        <f t="shared" si="20"/>
        <v>8.49</v>
      </c>
      <c r="U25" s="53">
        <f t="shared" si="20"/>
        <v>20.87</v>
      </c>
      <c r="V25" s="53">
        <f t="shared" si="20"/>
        <v>14.459999999999999</v>
      </c>
      <c r="W25" s="53">
        <f t="shared" si="20"/>
        <v>17.07</v>
      </c>
      <c r="X25" s="53">
        <f t="shared" si="20"/>
        <v>6.819999999999999</v>
      </c>
      <c r="Y25" s="53">
        <f t="shared" si="20"/>
        <v>12.92</v>
      </c>
      <c r="Z25" s="53">
        <f t="shared" si="20"/>
        <v>9.53</v>
      </c>
      <c r="AA25" s="53">
        <f t="shared" si="20"/>
        <v>14.01</v>
      </c>
      <c r="AB25" s="53">
        <f t="shared" si="20"/>
        <v>6.7299999999999995</v>
      </c>
      <c r="AC25" s="53">
        <f t="shared" si="20"/>
        <v>7.92</v>
      </c>
      <c r="AD25" s="53">
        <f t="shared" si="20"/>
        <v>19.78</v>
      </c>
      <c r="AE25" s="53">
        <f t="shared" si="20"/>
        <v>17.35</v>
      </c>
      <c r="AF25" s="53">
        <f t="shared" si="20"/>
        <v>11.1</v>
      </c>
      <c r="AG25" s="53">
        <f t="shared" si="20"/>
        <v>9.04</v>
      </c>
      <c r="AH25" s="53">
        <f t="shared" si="20"/>
        <v>12.17</v>
      </c>
      <c r="AI25" s="53">
        <f t="shared" si="20"/>
        <v>15.43</v>
      </c>
    </row>
    <row r="26" spans="1:35" ht="12.75">
      <c r="A26" s="3" t="s">
        <v>0</v>
      </c>
      <c r="B26" s="3" t="s">
        <v>0</v>
      </c>
      <c r="C26" s="3" t="s">
        <v>1</v>
      </c>
      <c r="D26" s="3" t="s">
        <v>0</v>
      </c>
      <c r="E26" s="3" t="s">
        <v>1</v>
      </c>
      <c r="F26" s="3" t="s">
        <v>1</v>
      </c>
      <c r="G26" s="3" t="s">
        <v>1</v>
      </c>
      <c r="H26" s="3" t="s">
        <v>0</v>
      </c>
      <c r="I26" s="3" t="s">
        <v>1</v>
      </c>
      <c r="J26" s="4"/>
      <c r="K26" s="53">
        <f>ROUNDUP(K24*1.45,$I$1)</f>
        <v>8.879999999999999</v>
      </c>
      <c r="L26" s="53">
        <f aca="true" t="shared" si="21" ref="L26:AI26">ROUNDUP(L24*1.45,$I$1)</f>
        <v>7.46</v>
      </c>
      <c r="M26" s="53">
        <f t="shared" si="21"/>
        <v>6.85</v>
      </c>
      <c r="N26" s="53">
        <f t="shared" si="21"/>
        <v>7.39</v>
      </c>
      <c r="O26" s="53">
        <f t="shared" si="21"/>
        <v>5.56</v>
      </c>
      <c r="P26" s="53">
        <f t="shared" si="21"/>
        <v>19.64</v>
      </c>
      <c r="Q26" s="53">
        <f t="shared" si="21"/>
        <v>3.76</v>
      </c>
      <c r="R26" s="53">
        <f t="shared" si="21"/>
        <v>10.01</v>
      </c>
      <c r="S26" s="53">
        <f t="shared" si="21"/>
        <v>12.5</v>
      </c>
      <c r="T26" s="53">
        <f t="shared" si="21"/>
        <v>5.34</v>
      </c>
      <c r="U26" s="53">
        <f t="shared" si="21"/>
        <v>17.040000000000003</v>
      </c>
      <c r="V26" s="53">
        <f t="shared" si="21"/>
        <v>9.53</v>
      </c>
      <c r="W26" s="53">
        <f t="shared" si="21"/>
        <v>13.61</v>
      </c>
      <c r="X26" s="53">
        <f t="shared" si="21"/>
        <v>3.1199999999999997</v>
      </c>
      <c r="Y26" s="53">
        <f t="shared" si="21"/>
        <v>11.37</v>
      </c>
      <c r="Z26" s="53">
        <f t="shared" si="21"/>
        <v>8.28</v>
      </c>
      <c r="AA26" s="53">
        <f t="shared" si="21"/>
        <v>11.97</v>
      </c>
      <c r="AB26" s="53">
        <f t="shared" si="21"/>
        <v>3.6199999999999997</v>
      </c>
      <c r="AC26" s="53">
        <f t="shared" si="21"/>
        <v>2.8499999999999996</v>
      </c>
      <c r="AD26" s="53">
        <f t="shared" si="21"/>
        <v>12.29</v>
      </c>
      <c r="AE26" s="53">
        <f t="shared" si="21"/>
        <v>12.34</v>
      </c>
      <c r="AF26" s="53">
        <f t="shared" si="21"/>
        <v>6.08</v>
      </c>
      <c r="AG26" s="53">
        <f t="shared" si="21"/>
        <v>5.31</v>
      </c>
      <c r="AH26" s="53">
        <f t="shared" si="21"/>
        <v>10.66</v>
      </c>
      <c r="AI26" s="53">
        <f t="shared" si="21"/>
        <v>11.34</v>
      </c>
    </row>
    <row r="27" spans="1:35" ht="12.75">
      <c r="A27" s="3" t="s">
        <v>1</v>
      </c>
      <c r="B27" s="3" t="s">
        <v>0</v>
      </c>
      <c r="C27" s="3" t="s">
        <v>0</v>
      </c>
      <c r="D27" s="3" t="s">
        <v>1</v>
      </c>
      <c r="E27" s="3" t="s">
        <v>0</v>
      </c>
      <c r="F27" s="3" t="s">
        <v>0</v>
      </c>
      <c r="G27" s="3" t="s">
        <v>1</v>
      </c>
      <c r="H27" s="3" t="s">
        <v>1</v>
      </c>
      <c r="I27" s="3" t="s">
        <v>0</v>
      </c>
      <c r="J27" s="4">
        <v>12</v>
      </c>
      <c r="K27" s="53">
        <f>ROUNDUP(K25*1.68,$I$1)</f>
        <v>24.060000000000002</v>
      </c>
      <c r="L27" s="53">
        <f aca="true" t="shared" si="22" ref="L27:AI27">ROUNDUP(L25*1.68,$I$1)</f>
        <v>17.16</v>
      </c>
      <c r="M27" s="53">
        <f t="shared" si="22"/>
        <v>12.18</v>
      </c>
      <c r="N27" s="53">
        <f t="shared" si="22"/>
        <v>19.860000000000003</v>
      </c>
      <c r="O27" s="53">
        <f t="shared" si="22"/>
        <v>16.05</v>
      </c>
      <c r="P27" s="53">
        <f t="shared" si="22"/>
        <v>37.07</v>
      </c>
      <c r="Q27" s="53">
        <f t="shared" si="22"/>
        <v>17.540000000000003</v>
      </c>
      <c r="R27" s="53">
        <f t="shared" si="22"/>
        <v>28.14</v>
      </c>
      <c r="S27" s="53">
        <f t="shared" si="22"/>
        <v>23.540000000000003</v>
      </c>
      <c r="T27" s="53">
        <f t="shared" si="22"/>
        <v>14.27</v>
      </c>
      <c r="U27" s="53">
        <f t="shared" si="22"/>
        <v>35.07</v>
      </c>
      <c r="V27" s="53">
        <f t="shared" si="22"/>
        <v>24.3</v>
      </c>
      <c r="W27" s="53">
        <f t="shared" si="22"/>
        <v>28.680000000000003</v>
      </c>
      <c r="X27" s="53">
        <f t="shared" si="22"/>
        <v>11.459999999999999</v>
      </c>
      <c r="Y27" s="53">
        <f t="shared" si="22"/>
        <v>21.71</v>
      </c>
      <c r="Z27" s="53">
        <f t="shared" si="22"/>
        <v>16.020000000000003</v>
      </c>
      <c r="AA27" s="53">
        <f t="shared" si="22"/>
        <v>23.540000000000003</v>
      </c>
      <c r="AB27" s="53">
        <f t="shared" si="22"/>
        <v>11.31</v>
      </c>
      <c r="AC27" s="53">
        <f t="shared" si="22"/>
        <v>13.31</v>
      </c>
      <c r="AD27" s="53">
        <f t="shared" si="22"/>
        <v>33.239999999999995</v>
      </c>
      <c r="AE27" s="53">
        <f t="shared" si="22"/>
        <v>29.150000000000002</v>
      </c>
      <c r="AF27" s="53">
        <f t="shared" si="22"/>
        <v>18.650000000000002</v>
      </c>
      <c r="AG27" s="53">
        <f t="shared" si="22"/>
        <v>15.19</v>
      </c>
      <c r="AH27" s="53">
        <f t="shared" si="22"/>
        <v>20.450000000000003</v>
      </c>
      <c r="AI27" s="53">
        <f t="shared" si="22"/>
        <v>25.930000000000003</v>
      </c>
    </row>
    <row r="28" spans="10:35" ht="12.75">
      <c r="J28" s="4"/>
      <c r="K28" s="53">
        <f>ROUNDUP(K26*1.68,$I$1)</f>
        <v>14.92</v>
      </c>
      <c r="L28" s="53">
        <f aca="true" t="shared" si="23" ref="L28:AI28">ROUNDUP(L26*1.68,$I$1)</f>
        <v>12.54</v>
      </c>
      <c r="M28" s="53">
        <f t="shared" si="23"/>
        <v>11.51</v>
      </c>
      <c r="N28" s="53">
        <f t="shared" si="23"/>
        <v>12.42</v>
      </c>
      <c r="O28" s="53">
        <f t="shared" si="23"/>
        <v>9.35</v>
      </c>
      <c r="P28" s="53">
        <f t="shared" si="23"/>
        <v>33</v>
      </c>
      <c r="Q28" s="53">
        <f t="shared" si="23"/>
        <v>6.319999999999999</v>
      </c>
      <c r="R28" s="53">
        <f t="shared" si="23"/>
        <v>16.82</v>
      </c>
      <c r="S28" s="53">
        <f t="shared" si="23"/>
        <v>21</v>
      </c>
      <c r="T28" s="53">
        <f t="shared" si="23"/>
        <v>8.98</v>
      </c>
      <c r="U28" s="53">
        <f t="shared" si="23"/>
        <v>28.630000000000003</v>
      </c>
      <c r="V28" s="53">
        <f t="shared" si="23"/>
        <v>16.020000000000003</v>
      </c>
      <c r="W28" s="53">
        <f t="shared" si="23"/>
        <v>22.87</v>
      </c>
      <c r="X28" s="53">
        <f t="shared" si="23"/>
        <v>5.25</v>
      </c>
      <c r="Y28" s="53">
        <f t="shared" si="23"/>
        <v>19.110000000000003</v>
      </c>
      <c r="Z28" s="53">
        <f t="shared" si="23"/>
        <v>13.92</v>
      </c>
      <c r="AA28" s="53">
        <f t="shared" si="23"/>
        <v>20.110000000000003</v>
      </c>
      <c r="AB28" s="53">
        <f t="shared" si="23"/>
        <v>6.09</v>
      </c>
      <c r="AC28" s="53">
        <f t="shared" si="23"/>
        <v>4.79</v>
      </c>
      <c r="AD28" s="53">
        <f t="shared" si="23"/>
        <v>20.650000000000002</v>
      </c>
      <c r="AE28" s="53">
        <f t="shared" si="23"/>
        <v>20.740000000000002</v>
      </c>
      <c r="AF28" s="53">
        <f t="shared" si="23"/>
        <v>10.22</v>
      </c>
      <c r="AG28" s="53">
        <f t="shared" si="23"/>
        <v>8.93</v>
      </c>
      <c r="AH28" s="53">
        <f t="shared" si="23"/>
        <v>17.91</v>
      </c>
      <c r="AI28" s="53">
        <f t="shared" si="23"/>
        <v>19.060000000000002</v>
      </c>
    </row>
    <row r="29" spans="10:35" ht="12.75">
      <c r="J29" s="4">
        <v>13</v>
      </c>
      <c r="K29" s="53">
        <f>ROUNDUP(K27*1.25,$I$1)</f>
        <v>30.080000000000002</v>
      </c>
      <c r="L29" s="53">
        <f aca="true" t="shared" si="24" ref="L29:AI29">ROUNDUP(L27*1.25,$I$1)</f>
        <v>21.45</v>
      </c>
      <c r="M29" s="53">
        <f t="shared" si="24"/>
        <v>15.23</v>
      </c>
      <c r="N29" s="53">
        <f t="shared" si="24"/>
        <v>24.830000000000002</v>
      </c>
      <c r="O29" s="53">
        <f t="shared" si="24"/>
        <v>20.07</v>
      </c>
      <c r="P29" s="53">
        <f t="shared" si="24"/>
        <v>46.339999999999996</v>
      </c>
      <c r="Q29" s="53">
        <f t="shared" si="24"/>
        <v>21.930000000000003</v>
      </c>
      <c r="R29" s="53">
        <f t="shared" si="24"/>
        <v>35.18</v>
      </c>
      <c r="S29" s="53">
        <f t="shared" si="24"/>
        <v>29.430000000000003</v>
      </c>
      <c r="T29" s="53">
        <f t="shared" si="24"/>
        <v>17.84</v>
      </c>
      <c r="U29" s="53">
        <f t="shared" si="24"/>
        <v>43.839999999999996</v>
      </c>
      <c r="V29" s="53">
        <f t="shared" si="24"/>
        <v>30.380000000000003</v>
      </c>
      <c r="W29" s="53">
        <f t="shared" si="24"/>
        <v>35.85</v>
      </c>
      <c r="X29" s="53">
        <f t="shared" si="24"/>
        <v>14.33</v>
      </c>
      <c r="Y29" s="53">
        <f t="shared" si="24"/>
        <v>27.14</v>
      </c>
      <c r="Z29" s="53">
        <f t="shared" si="24"/>
        <v>20.03</v>
      </c>
      <c r="AA29" s="53">
        <f t="shared" si="24"/>
        <v>29.430000000000003</v>
      </c>
      <c r="AB29" s="53">
        <f t="shared" si="24"/>
        <v>14.14</v>
      </c>
      <c r="AC29" s="53">
        <f t="shared" si="24"/>
        <v>16.64</v>
      </c>
      <c r="AD29" s="53">
        <f t="shared" si="24"/>
        <v>41.55</v>
      </c>
      <c r="AE29" s="53">
        <f t="shared" si="24"/>
        <v>36.44</v>
      </c>
      <c r="AF29" s="53">
        <f t="shared" si="24"/>
        <v>23.32</v>
      </c>
      <c r="AG29" s="53">
        <f t="shared" si="24"/>
        <v>18.990000000000002</v>
      </c>
      <c r="AH29" s="53">
        <f t="shared" si="24"/>
        <v>25.57</v>
      </c>
      <c r="AI29" s="53">
        <f t="shared" si="24"/>
        <v>32.419999999999995</v>
      </c>
    </row>
    <row r="30" spans="10:35" ht="12.75">
      <c r="J30" s="4"/>
      <c r="K30" s="53">
        <f>ROUNDUP(K28*1.25,$I$1)</f>
        <v>18.65</v>
      </c>
      <c r="L30" s="53">
        <f aca="true" t="shared" si="25" ref="L30:AI30">ROUNDUP(L28*1.25,$I$1)</f>
        <v>15.68</v>
      </c>
      <c r="M30" s="53">
        <f t="shared" si="25"/>
        <v>14.39</v>
      </c>
      <c r="N30" s="53">
        <f t="shared" si="25"/>
        <v>15.53</v>
      </c>
      <c r="O30" s="53">
        <f t="shared" si="25"/>
        <v>11.69</v>
      </c>
      <c r="P30" s="53">
        <f t="shared" si="25"/>
        <v>41.25</v>
      </c>
      <c r="Q30" s="53">
        <f t="shared" si="25"/>
        <v>7.9</v>
      </c>
      <c r="R30" s="53">
        <f t="shared" si="25"/>
        <v>21.03</v>
      </c>
      <c r="S30" s="53">
        <f t="shared" si="25"/>
        <v>26.25</v>
      </c>
      <c r="T30" s="53">
        <f t="shared" si="25"/>
        <v>11.23</v>
      </c>
      <c r="U30" s="53">
        <f t="shared" si="25"/>
        <v>35.79</v>
      </c>
      <c r="V30" s="53">
        <f t="shared" si="25"/>
        <v>20.03</v>
      </c>
      <c r="W30" s="53">
        <f t="shared" si="25"/>
        <v>28.59</v>
      </c>
      <c r="X30" s="53">
        <f t="shared" si="25"/>
        <v>6.569999999999999</v>
      </c>
      <c r="Y30" s="53">
        <f t="shared" si="25"/>
        <v>23.89</v>
      </c>
      <c r="Z30" s="53">
        <f t="shared" si="25"/>
        <v>17.4</v>
      </c>
      <c r="AA30" s="53">
        <f t="shared" si="25"/>
        <v>25.14</v>
      </c>
      <c r="AB30" s="53">
        <f t="shared" si="25"/>
        <v>7.62</v>
      </c>
      <c r="AC30" s="53">
        <f t="shared" si="25"/>
        <v>5.99</v>
      </c>
      <c r="AD30" s="53">
        <f t="shared" si="25"/>
        <v>25.82</v>
      </c>
      <c r="AE30" s="53">
        <f t="shared" si="25"/>
        <v>25.930000000000003</v>
      </c>
      <c r="AF30" s="53">
        <f t="shared" si="25"/>
        <v>12.78</v>
      </c>
      <c r="AG30" s="53">
        <f t="shared" si="25"/>
        <v>11.17</v>
      </c>
      <c r="AH30" s="53">
        <f t="shared" si="25"/>
        <v>22.39</v>
      </c>
      <c r="AI30" s="53">
        <f t="shared" si="25"/>
        <v>23.830000000000002</v>
      </c>
    </row>
    <row r="31" spans="10:35" ht="12.75">
      <c r="J31" s="4">
        <v>14</v>
      </c>
      <c r="K31" s="53">
        <f>ROUNDUP(K29*1.05,$I$1)</f>
        <v>31.59</v>
      </c>
      <c r="L31" s="53">
        <f aca="true" t="shared" si="26" ref="L31:AI31">ROUNDUP(L29*1.05,$I$1)</f>
        <v>22.53</v>
      </c>
      <c r="M31" s="53">
        <f t="shared" si="26"/>
        <v>16</v>
      </c>
      <c r="N31" s="53">
        <f t="shared" si="26"/>
        <v>26.080000000000002</v>
      </c>
      <c r="O31" s="53">
        <f t="shared" si="26"/>
        <v>21.080000000000002</v>
      </c>
      <c r="P31" s="53">
        <f t="shared" si="26"/>
        <v>48.66</v>
      </c>
      <c r="Q31" s="53">
        <f t="shared" si="26"/>
        <v>23.03</v>
      </c>
      <c r="R31" s="53">
        <f t="shared" si="26"/>
        <v>36.94</v>
      </c>
      <c r="S31" s="53">
        <f t="shared" si="26"/>
        <v>30.91</v>
      </c>
      <c r="T31" s="53">
        <f t="shared" si="26"/>
        <v>18.740000000000002</v>
      </c>
      <c r="U31" s="53">
        <f t="shared" si="26"/>
        <v>46.04</v>
      </c>
      <c r="V31" s="53">
        <f t="shared" si="26"/>
        <v>31.900000000000002</v>
      </c>
      <c r="W31" s="53">
        <f t="shared" si="26"/>
        <v>37.65</v>
      </c>
      <c r="X31" s="53">
        <f t="shared" si="26"/>
        <v>15.049999999999999</v>
      </c>
      <c r="Y31" s="53">
        <f t="shared" si="26"/>
        <v>28.5</v>
      </c>
      <c r="Z31" s="53">
        <f t="shared" si="26"/>
        <v>21.040000000000003</v>
      </c>
      <c r="AA31" s="53">
        <f t="shared" si="26"/>
        <v>30.91</v>
      </c>
      <c r="AB31" s="53">
        <f t="shared" si="26"/>
        <v>14.85</v>
      </c>
      <c r="AC31" s="53">
        <f t="shared" si="26"/>
        <v>17.48</v>
      </c>
      <c r="AD31" s="53">
        <f t="shared" si="26"/>
        <v>43.629999999999995</v>
      </c>
      <c r="AE31" s="53">
        <f t="shared" si="26"/>
        <v>38.269999999999996</v>
      </c>
      <c r="AF31" s="53">
        <f t="shared" si="26"/>
        <v>24.490000000000002</v>
      </c>
      <c r="AG31" s="53">
        <f t="shared" si="26"/>
        <v>19.94</v>
      </c>
      <c r="AH31" s="53">
        <f t="shared" si="26"/>
        <v>26.85</v>
      </c>
      <c r="AI31" s="53">
        <f t="shared" si="26"/>
        <v>34.05</v>
      </c>
    </row>
    <row r="32" spans="10:35" ht="12.75">
      <c r="J32" s="4"/>
      <c r="K32" s="53">
        <f>ROUNDUP(K30*1.05,$I$1)</f>
        <v>19.59</v>
      </c>
      <c r="L32" s="53">
        <f aca="true" t="shared" si="27" ref="L32:AI32">ROUNDUP(L30*1.05,$I$1)</f>
        <v>16.470000000000002</v>
      </c>
      <c r="M32" s="53">
        <f t="shared" si="27"/>
        <v>15.11</v>
      </c>
      <c r="N32" s="53">
        <f t="shared" si="27"/>
        <v>16.310000000000002</v>
      </c>
      <c r="O32" s="53">
        <f t="shared" si="27"/>
        <v>12.28</v>
      </c>
      <c r="P32" s="53">
        <f t="shared" si="27"/>
        <v>43.32</v>
      </c>
      <c r="Q32" s="53">
        <f t="shared" si="27"/>
        <v>8.299999999999999</v>
      </c>
      <c r="R32" s="53">
        <f t="shared" si="27"/>
        <v>22.09</v>
      </c>
      <c r="S32" s="53">
        <f t="shared" si="27"/>
        <v>27.57</v>
      </c>
      <c r="T32" s="53">
        <f t="shared" si="27"/>
        <v>11.799999999999999</v>
      </c>
      <c r="U32" s="53">
        <f t="shared" si="27"/>
        <v>37.58</v>
      </c>
      <c r="V32" s="53">
        <f t="shared" si="27"/>
        <v>21.040000000000003</v>
      </c>
      <c r="W32" s="53">
        <f t="shared" si="27"/>
        <v>30.020000000000003</v>
      </c>
      <c r="X32" s="53">
        <f t="shared" si="27"/>
        <v>6.8999999999999995</v>
      </c>
      <c r="Y32" s="53">
        <f t="shared" si="27"/>
        <v>25.09</v>
      </c>
      <c r="Z32" s="53">
        <f t="shared" si="27"/>
        <v>18.27</v>
      </c>
      <c r="AA32" s="53">
        <f t="shared" si="27"/>
        <v>26.400000000000002</v>
      </c>
      <c r="AB32" s="53">
        <f t="shared" si="27"/>
        <v>8.01</v>
      </c>
      <c r="AC32" s="53">
        <f t="shared" si="27"/>
        <v>6.29</v>
      </c>
      <c r="AD32" s="53">
        <f t="shared" si="27"/>
        <v>27.12</v>
      </c>
      <c r="AE32" s="53">
        <f t="shared" si="27"/>
        <v>27.23</v>
      </c>
      <c r="AF32" s="53">
        <f t="shared" si="27"/>
        <v>13.42</v>
      </c>
      <c r="AG32" s="53">
        <f t="shared" si="27"/>
        <v>11.73</v>
      </c>
      <c r="AH32" s="53">
        <f t="shared" si="27"/>
        <v>23.51</v>
      </c>
      <c r="AI32" s="53">
        <f t="shared" si="27"/>
        <v>25.03</v>
      </c>
    </row>
    <row r="33" spans="10:35" ht="12.75">
      <c r="J33" s="4">
        <v>15</v>
      </c>
      <c r="K33" s="53">
        <f>ROUNDUP(K31*0.89,$I$1)</f>
        <v>28.12</v>
      </c>
      <c r="L33" s="53">
        <f aca="true" t="shared" si="28" ref="L33:AI33">ROUNDUP(L31*0.89,$I$1)</f>
        <v>20.060000000000002</v>
      </c>
      <c r="M33" s="53">
        <f t="shared" si="28"/>
        <v>14.24</v>
      </c>
      <c r="N33" s="53">
        <f t="shared" si="28"/>
        <v>23.220000000000002</v>
      </c>
      <c r="O33" s="53">
        <f t="shared" si="28"/>
        <v>18.770000000000003</v>
      </c>
      <c r="P33" s="53">
        <f t="shared" si="28"/>
        <v>43.309999999999995</v>
      </c>
      <c r="Q33" s="53">
        <f t="shared" si="28"/>
        <v>20.5</v>
      </c>
      <c r="R33" s="53">
        <f t="shared" si="28"/>
        <v>32.879999999999995</v>
      </c>
      <c r="S33" s="53">
        <f t="shared" si="28"/>
        <v>27.51</v>
      </c>
      <c r="T33" s="53">
        <f t="shared" si="28"/>
        <v>16.680000000000003</v>
      </c>
      <c r="U33" s="53">
        <f t="shared" si="28"/>
        <v>40.98</v>
      </c>
      <c r="V33" s="53">
        <f t="shared" si="28"/>
        <v>28.400000000000002</v>
      </c>
      <c r="W33" s="53">
        <f t="shared" si="28"/>
        <v>33.51</v>
      </c>
      <c r="X33" s="53">
        <f t="shared" si="28"/>
        <v>13.4</v>
      </c>
      <c r="Y33" s="53">
        <f t="shared" si="28"/>
        <v>25.37</v>
      </c>
      <c r="Z33" s="53">
        <f t="shared" si="28"/>
        <v>18.73</v>
      </c>
      <c r="AA33" s="53">
        <f t="shared" si="28"/>
        <v>27.51</v>
      </c>
      <c r="AB33" s="53">
        <f t="shared" si="28"/>
        <v>13.22</v>
      </c>
      <c r="AC33" s="53">
        <f t="shared" si="28"/>
        <v>15.56</v>
      </c>
      <c r="AD33" s="53">
        <f t="shared" si="28"/>
        <v>38.839999999999996</v>
      </c>
      <c r="AE33" s="53">
        <f t="shared" si="28"/>
        <v>34.07</v>
      </c>
      <c r="AF33" s="53">
        <f t="shared" si="28"/>
        <v>21.8</v>
      </c>
      <c r="AG33" s="53">
        <f t="shared" si="28"/>
        <v>17.75</v>
      </c>
      <c r="AH33" s="53">
        <f t="shared" si="28"/>
        <v>23.900000000000002</v>
      </c>
      <c r="AI33" s="53">
        <f t="shared" si="28"/>
        <v>30.310000000000002</v>
      </c>
    </row>
    <row r="34" spans="10:35" ht="12.75">
      <c r="J34" s="4"/>
      <c r="K34" s="53">
        <f>ROUNDUP(K32*0.89,$I$1)</f>
        <v>17.44</v>
      </c>
      <c r="L34" s="53">
        <f aca="true" t="shared" si="29" ref="L34:AI34">ROUNDUP(L32*0.89,$I$1)</f>
        <v>14.66</v>
      </c>
      <c r="M34" s="53">
        <f t="shared" si="29"/>
        <v>13.45</v>
      </c>
      <c r="N34" s="53">
        <f t="shared" si="29"/>
        <v>14.52</v>
      </c>
      <c r="O34" s="53">
        <f t="shared" si="29"/>
        <v>10.93</v>
      </c>
      <c r="P34" s="53">
        <f t="shared" si="29"/>
        <v>38.559999999999995</v>
      </c>
      <c r="Q34" s="53">
        <f t="shared" si="29"/>
        <v>7.39</v>
      </c>
      <c r="R34" s="53">
        <f t="shared" si="29"/>
        <v>19.67</v>
      </c>
      <c r="S34" s="53">
        <f t="shared" si="29"/>
        <v>24.540000000000003</v>
      </c>
      <c r="T34" s="53">
        <f t="shared" si="29"/>
        <v>10.51</v>
      </c>
      <c r="U34" s="53">
        <f t="shared" si="29"/>
        <v>33.449999999999996</v>
      </c>
      <c r="V34" s="53">
        <f t="shared" si="29"/>
        <v>18.73</v>
      </c>
      <c r="W34" s="53">
        <f t="shared" si="29"/>
        <v>26.720000000000002</v>
      </c>
      <c r="X34" s="53">
        <f t="shared" si="29"/>
        <v>6.1499999999999995</v>
      </c>
      <c r="Y34" s="53">
        <f t="shared" si="29"/>
        <v>22.34</v>
      </c>
      <c r="Z34" s="53">
        <f t="shared" si="29"/>
        <v>16.270000000000003</v>
      </c>
      <c r="AA34" s="53">
        <f t="shared" si="29"/>
        <v>23.5</v>
      </c>
      <c r="AB34" s="53">
        <f t="shared" si="29"/>
        <v>7.13</v>
      </c>
      <c r="AC34" s="53">
        <f t="shared" si="29"/>
        <v>5.6</v>
      </c>
      <c r="AD34" s="53">
        <f t="shared" si="29"/>
        <v>24.14</v>
      </c>
      <c r="AE34" s="53">
        <f t="shared" si="29"/>
        <v>24.240000000000002</v>
      </c>
      <c r="AF34" s="53">
        <f t="shared" si="29"/>
        <v>11.95</v>
      </c>
      <c r="AG34" s="53">
        <f t="shared" si="29"/>
        <v>10.44</v>
      </c>
      <c r="AH34" s="53">
        <f t="shared" si="29"/>
        <v>20.930000000000003</v>
      </c>
      <c r="AI34" s="53">
        <f t="shared" si="29"/>
        <v>22.28</v>
      </c>
    </row>
    <row r="35" spans="10:35" ht="12.75">
      <c r="J35" s="4">
        <v>16</v>
      </c>
      <c r="K35" s="53">
        <f>ROUNDUP(K33*0.64,$I$1)</f>
        <v>18</v>
      </c>
      <c r="L35" s="53">
        <f aca="true" t="shared" si="30" ref="L35:AI35">ROUNDUP(L33*0.64,$I$1)</f>
        <v>12.84</v>
      </c>
      <c r="M35" s="53">
        <f t="shared" si="30"/>
        <v>9.12</v>
      </c>
      <c r="N35" s="53">
        <f t="shared" si="30"/>
        <v>14.87</v>
      </c>
      <c r="O35" s="53">
        <f t="shared" si="30"/>
        <v>12.02</v>
      </c>
      <c r="P35" s="53">
        <f t="shared" si="30"/>
        <v>27.720000000000002</v>
      </c>
      <c r="Q35" s="53">
        <f t="shared" si="30"/>
        <v>13.12</v>
      </c>
      <c r="R35" s="53">
        <f t="shared" si="30"/>
        <v>21.05</v>
      </c>
      <c r="S35" s="53">
        <f t="shared" si="30"/>
        <v>17.610000000000003</v>
      </c>
      <c r="T35" s="53">
        <f t="shared" si="30"/>
        <v>10.68</v>
      </c>
      <c r="U35" s="53">
        <f t="shared" si="30"/>
        <v>26.23</v>
      </c>
      <c r="V35" s="53">
        <f t="shared" si="30"/>
        <v>18.180000000000003</v>
      </c>
      <c r="W35" s="53">
        <f t="shared" si="30"/>
        <v>21.450000000000003</v>
      </c>
      <c r="X35" s="53">
        <f t="shared" si="30"/>
        <v>8.58</v>
      </c>
      <c r="Y35" s="53">
        <f t="shared" si="30"/>
        <v>16.240000000000002</v>
      </c>
      <c r="Z35" s="53">
        <f t="shared" si="30"/>
        <v>11.99</v>
      </c>
      <c r="AA35" s="53">
        <f t="shared" si="30"/>
        <v>17.610000000000003</v>
      </c>
      <c r="AB35" s="53">
        <f t="shared" si="30"/>
        <v>8.47</v>
      </c>
      <c r="AC35" s="53">
        <f t="shared" si="30"/>
        <v>9.959999999999999</v>
      </c>
      <c r="AD35" s="53">
        <f t="shared" si="30"/>
        <v>24.860000000000003</v>
      </c>
      <c r="AE35" s="53">
        <f t="shared" si="30"/>
        <v>21.810000000000002</v>
      </c>
      <c r="AF35" s="53">
        <f t="shared" si="30"/>
        <v>13.959999999999999</v>
      </c>
      <c r="AG35" s="53">
        <f t="shared" si="30"/>
        <v>11.36</v>
      </c>
      <c r="AH35" s="53">
        <f t="shared" si="30"/>
        <v>15.299999999999999</v>
      </c>
      <c r="AI35" s="53">
        <f t="shared" si="30"/>
        <v>19.400000000000002</v>
      </c>
    </row>
    <row r="36" spans="10:35" ht="12.75">
      <c r="J36" s="4"/>
      <c r="K36" s="53">
        <f>ROUNDUP(K34*0.64,$I$1)</f>
        <v>11.17</v>
      </c>
      <c r="L36" s="53">
        <f aca="true" t="shared" si="31" ref="L36:AI36">ROUNDUP(L34*0.64,$I$1)</f>
        <v>9.39</v>
      </c>
      <c r="M36" s="53">
        <f t="shared" si="31"/>
        <v>8.61</v>
      </c>
      <c r="N36" s="53">
        <f t="shared" si="31"/>
        <v>9.299999999999999</v>
      </c>
      <c r="O36" s="53">
        <f t="shared" si="31"/>
        <v>7</v>
      </c>
      <c r="P36" s="53">
        <f t="shared" si="31"/>
        <v>24.680000000000003</v>
      </c>
      <c r="Q36" s="53">
        <f t="shared" si="31"/>
        <v>4.7299999999999995</v>
      </c>
      <c r="R36" s="53">
        <f t="shared" si="31"/>
        <v>12.59</v>
      </c>
      <c r="S36" s="53">
        <f t="shared" si="31"/>
        <v>15.709999999999999</v>
      </c>
      <c r="T36" s="53">
        <f t="shared" si="31"/>
        <v>6.7299999999999995</v>
      </c>
      <c r="U36" s="53">
        <f t="shared" si="31"/>
        <v>21.41</v>
      </c>
      <c r="V36" s="53">
        <f t="shared" si="31"/>
        <v>11.99</v>
      </c>
      <c r="W36" s="53">
        <f t="shared" si="31"/>
        <v>17.110000000000003</v>
      </c>
      <c r="X36" s="53">
        <f t="shared" si="31"/>
        <v>3.94</v>
      </c>
      <c r="Y36" s="53">
        <f t="shared" si="31"/>
        <v>14.299999999999999</v>
      </c>
      <c r="Z36" s="53">
        <f t="shared" si="31"/>
        <v>10.42</v>
      </c>
      <c r="AA36" s="53">
        <f t="shared" si="31"/>
        <v>15.04</v>
      </c>
      <c r="AB36" s="53">
        <f t="shared" si="31"/>
        <v>4.569999999999999</v>
      </c>
      <c r="AC36" s="53">
        <f t="shared" si="31"/>
        <v>3.59</v>
      </c>
      <c r="AD36" s="53">
        <f t="shared" si="31"/>
        <v>15.45</v>
      </c>
      <c r="AE36" s="53">
        <f t="shared" si="31"/>
        <v>15.52</v>
      </c>
      <c r="AF36" s="53">
        <f t="shared" si="31"/>
        <v>7.6499999999999995</v>
      </c>
      <c r="AG36" s="53">
        <f t="shared" si="31"/>
        <v>6.6899999999999995</v>
      </c>
      <c r="AH36" s="53">
        <f t="shared" si="31"/>
        <v>13.4</v>
      </c>
      <c r="AI36" s="53">
        <f t="shared" si="31"/>
        <v>14.26</v>
      </c>
    </row>
    <row r="37" spans="10:35" ht="12.75">
      <c r="J37" s="4">
        <v>17</v>
      </c>
      <c r="K37" s="53">
        <f>ROUNDUP(K35*1.64,$I$1)</f>
        <v>29.52</v>
      </c>
      <c r="L37" s="53">
        <f aca="true" t="shared" si="32" ref="L37:AI37">ROUNDUP(L35*1.64,$I$1)</f>
        <v>21.060000000000002</v>
      </c>
      <c r="M37" s="53">
        <f t="shared" si="32"/>
        <v>14.959999999999999</v>
      </c>
      <c r="N37" s="53">
        <f t="shared" si="32"/>
        <v>24.39</v>
      </c>
      <c r="O37" s="53">
        <f t="shared" si="32"/>
        <v>19.720000000000002</v>
      </c>
      <c r="P37" s="53">
        <f t="shared" si="32"/>
        <v>45.47</v>
      </c>
      <c r="Q37" s="53">
        <f t="shared" si="32"/>
        <v>21.520000000000003</v>
      </c>
      <c r="R37" s="53">
        <f t="shared" si="32"/>
        <v>34.53</v>
      </c>
      <c r="S37" s="53">
        <f t="shared" si="32"/>
        <v>28.89</v>
      </c>
      <c r="T37" s="53">
        <f t="shared" si="32"/>
        <v>17.520000000000003</v>
      </c>
      <c r="U37" s="53">
        <f t="shared" si="32"/>
        <v>43.019999999999996</v>
      </c>
      <c r="V37" s="53">
        <f t="shared" si="32"/>
        <v>29.82</v>
      </c>
      <c r="W37" s="53">
        <f t="shared" si="32"/>
        <v>35.18</v>
      </c>
      <c r="X37" s="53">
        <f t="shared" si="32"/>
        <v>14.08</v>
      </c>
      <c r="Y37" s="53">
        <f t="shared" si="32"/>
        <v>26.64</v>
      </c>
      <c r="Z37" s="53">
        <f t="shared" si="32"/>
        <v>19.67</v>
      </c>
      <c r="AA37" s="53">
        <f t="shared" si="32"/>
        <v>28.89</v>
      </c>
      <c r="AB37" s="53">
        <f t="shared" si="32"/>
        <v>13.9</v>
      </c>
      <c r="AC37" s="53">
        <f t="shared" si="32"/>
        <v>16.34</v>
      </c>
      <c r="AD37" s="53">
        <f t="shared" si="32"/>
        <v>40.78</v>
      </c>
      <c r="AE37" s="53">
        <f t="shared" si="32"/>
        <v>35.769999999999996</v>
      </c>
      <c r="AF37" s="53">
        <f t="shared" si="32"/>
        <v>22.900000000000002</v>
      </c>
      <c r="AG37" s="53">
        <f t="shared" si="32"/>
        <v>18.64</v>
      </c>
      <c r="AH37" s="53">
        <f t="shared" si="32"/>
        <v>25.1</v>
      </c>
      <c r="AI37" s="53">
        <f t="shared" si="32"/>
        <v>31.82</v>
      </c>
    </row>
    <row r="38" spans="10:35" ht="12.75">
      <c r="J38" s="4"/>
      <c r="K38" s="53">
        <f>ROUNDUP(K36*1.64,$I$1)</f>
        <v>18.32</v>
      </c>
      <c r="L38" s="53">
        <f aca="true" t="shared" si="33" ref="L38:AI38">ROUNDUP(L36*1.64,$I$1)</f>
        <v>15.4</v>
      </c>
      <c r="M38" s="53">
        <f t="shared" si="33"/>
        <v>14.129999999999999</v>
      </c>
      <c r="N38" s="53">
        <f t="shared" si="33"/>
        <v>15.26</v>
      </c>
      <c r="O38" s="53">
        <f t="shared" si="33"/>
        <v>11.48</v>
      </c>
      <c r="P38" s="53">
        <f t="shared" si="33"/>
        <v>40.48</v>
      </c>
      <c r="Q38" s="53">
        <f t="shared" si="33"/>
        <v>7.76</v>
      </c>
      <c r="R38" s="53">
        <f t="shared" si="33"/>
        <v>20.650000000000002</v>
      </c>
      <c r="S38" s="53">
        <f t="shared" si="33"/>
        <v>25.770000000000003</v>
      </c>
      <c r="T38" s="53">
        <f t="shared" si="33"/>
        <v>11.04</v>
      </c>
      <c r="U38" s="53">
        <f t="shared" si="33"/>
        <v>35.12</v>
      </c>
      <c r="V38" s="53">
        <f t="shared" si="33"/>
        <v>19.67</v>
      </c>
      <c r="W38" s="53">
        <f t="shared" si="33"/>
        <v>28.07</v>
      </c>
      <c r="X38" s="53">
        <f t="shared" si="33"/>
        <v>6.47</v>
      </c>
      <c r="Y38" s="53">
        <f t="shared" si="33"/>
        <v>23.46</v>
      </c>
      <c r="Z38" s="53">
        <f t="shared" si="33"/>
        <v>17.09</v>
      </c>
      <c r="AA38" s="53">
        <f t="shared" si="33"/>
        <v>24.67</v>
      </c>
      <c r="AB38" s="53">
        <f t="shared" si="33"/>
        <v>7.5</v>
      </c>
      <c r="AC38" s="53">
        <f t="shared" si="33"/>
        <v>5.89</v>
      </c>
      <c r="AD38" s="53">
        <f t="shared" si="33"/>
        <v>25.34</v>
      </c>
      <c r="AE38" s="53">
        <f t="shared" si="33"/>
        <v>25.46</v>
      </c>
      <c r="AF38" s="53">
        <f t="shared" si="33"/>
        <v>12.549999999999999</v>
      </c>
      <c r="AG38" s="53">
        <f t="shared" si="33"/>
        <v>10.98</v>
      </c>
      <c r="AH38" s="53">
        <f t="shared" si="33"/>
        <v>21.98</v>
      </c>
      <c r="AI38" s="53">
        <f t="shared" si="33"/>
        <v>23.39</v>
      </c>
    </row>
    <row r="39" spans="10:35" ht="12.75">
      <c r="J39" s="4">
        <v>18</v>
      </c>
      <c r="K39" s="53">
        <f>ROUNDUP(K37*0.14,$I$1)</f>
        <v>4.14</v>
      </c>
      <c r="L39" s="53">
        <f aca="true" t="shared" si="34" ref="L39:AI39">ROUNDUP(L37*0.14,$I$1)</f>
        <v>2.9499999999999997</v>
      </c>
      <c r="M39" s="53">
        <f t="shared" si="34"/>
        <v>2.0999999999999996</v>
      </c>
      <c r="N39" s="53">
        <f t="shared" si="34"/>
        <v>3.42</v>
      </c>
      <c r="O39" s="53">
        <f t="shared" si="34"/>
        <v>2.7699999999999996</v>
      </c>
      <c r="P39" s="53">
        <f t="shared" si="34"/>
        <v>6.37</v>
      </c>
      <c r="Q39" s="53">
        <f t="shared" si="34"/>
        <v>3.0199999999999996</v>
      </c>
      <c r="R39" s="53">
        <f t="shared" si="34"/>
        <v>4.84</v>
      </c>
      <c r="S39" s="53">
        <f t="shared" si="34"/>
        <v>4.05</v>
      </c>
      <c r="T39" s="53">
        <f t="shared" si="34"/>
        <v>2.46</v>
      </c>
      <c r="U39" s="53">
        <f t="shared" si="34"/>
        <v>6.029999999999999</v>
      </c>
      <c r="V39" s="53">
        <f t="shared" si="34"/>
        <v>4.18</v>
      </c>
      <c r="W39" s="53">
        <f t="shared" si="34"/>
        <v>4.93</v>
      </c>
      <c r="X39" s="53">
        <f t="shared" si="34"/>
        <v>1.98</v>
      </c>
      <c r="Y39" s="53">
        <f t="shared" si="34"/>
        <v>3.73</v>
      </c>
      <c r="Z39" s="53">
        <f t="shared" si="34"/>
        <v>2.76</v>
      </c>
      <c r="AA39" s="53">
        <f t="shared" si="34"/>
        <v>4.05</v>
      </c>
      <c r="AB39" s="53">
        <f t="shared" si="34"/>
        <v>1.95</v>
      </c>
      <c r="AC39" s="53">
        <f t="shared" si="34"/>
        <v>2.2899999999999996</v>
      </c>
      <c r="AD39" s="53">
        <f t="shared" si="34"/>
        <v>5.71</v>
      </c>
      <c r="AE39" s="53">
        <f t="shared" si="34"/>
        <v>5.01</v>
      </c>
      <c r="AF39" s="53">
        <f t="shared" si="34"/>
        <v>3.21</v>
      </c>
      <c r="AG39" s="53">
        <f t="shared" si="34"/>
        <v>2.61</v>
      </c>
      <c r="AH39" s="53">
        <f t="shared" si="34"/>
        <v>3.5199999999999996</v>
      </c>
      <c r="AI39" s="53">
        <f t="shared" si="34"/>
        <v>4.46</v>
      </c>
    </row>
    <row r="40" spans="11:35" ht="12.75">
      <c r="K40" s="53">
        <f>ROUNDUP(K38*0.14,$I$1)</f>
        <v>2.57</v>
      </c>
      <c r="L40" s="53">
        <f aca="true" t="shared" si="35" ref="L40:AI40">ROUNDUP(L38*0.14,$I$1)</f>
        <v>2.1599999999999997</v>
      </c>
      <c r="M40" s="53">
        <f t="shared" si="35"/>
        <v>1.98</v>
      </c>
      <c r="N40" s="53">
        <f t="shared" si="35"/>
        <v>2.1399999999999997</v>
      </c>
      <c r="O40" s="53">
        <f t="shared" si="35"/>
        <v>1.61</v>
      </c>
      <c r="P40" s="53">
        <f t="shared" si="35"/>
        <v>5.67</v>
      </c>
      <c r="Q40" s="53">
        <f t="shared" si="35"/>
        <v>1.09</v>
      </c>
      <c r="R40" s="53">
        <f t="shared" si="35"/>
        <v>2.9</v>
      </c>
      <c r="S40" s="53">
        <f t="shared" si="35"/>
        <v>3.61</v>
      </c>
      <c r="T40" s="53">
        <f t="shared" si="35"/>
        <v>1.55</v>
      </c>
      <c r="U40" s="53">
        <f t="shared" si="35"/>
        <v>4.92</v>
      </c>
      <c r="V40" s="53">
        <f t="shared" si="35"/>
        <v>2.76</v>
      </c>
      <c r="W40" s="53">
        <f t="shared" si="35"/>
        <v>3.9299999999999997</v>
      </c>
      <c r="X40" s="53">
        <f t="shared" si="35"/>
        <v>0.91</v>
      </c>
      <c r="Y40" s="53">
        <f t="shared" si="35"/>
        <v>3.2899999999999996</v>
      </c>
      <c r="Z40" s="53">
        <f t="shared" si="35"/>
        <v>2.4</v>
      </c>
      <c r="AA40" s="53">
        <f t="shared" si="35"/>
        <v>3.46</v>
      </c>
      <c r="AB40" s="53">
        <f t="shared" si="35"/>
        <v>1.05</v>
      </c>
      <c r="AC40" s="53">
        <f t="shared" si="35"/>
        <v>0.83</v>
      </c>
      <c r="AD40" s="53">
        <f t="shared" si="35"/>
        <v>3.55</v>
      </c>
      <c r="AE40" s="53">
        <f t="shared" si="35"/>
        <v>3.57</v>
      </c>
      <c r="AF40" s="53">
        <f t="shared" si="35"/>
        <v>1.76</v>
      </c>
      <c r="AG40" s="53">
        <f t="shared" si="35"/>
        <v>1.54</v>
      </c>
      <c r="AH40" s="53">
        <f t="shared" si="35"/>
        <v>3.0799999999999996</v>
      </c>
      <c r="AI40" s="53">
        <f t="shared" si="35"/>
        <v>3.28</v>
      </c>
    </row>
    <row r="41" spans="10:35" ht="12.75">
      <c r="J41" s="4">
        <v>19</v>
      </c>
      <c r="K41" s="53">
        <f>ROUNDUP(K39*1.85,$I$1)</f>
        <v>7.66</v>
      </c>
      <c r="L41" s="53">
        <f aca="true" t="shared" si="36" ref="L41:AI41">ROUNDUP(L39*1.85,$I$1)</f>
        <v>5.46</v>
      </c>
      <c r="M41" s="53">
        <f t="shared" si="36"/>
        <v>3.8899999999999997</v>
      </c>
      <c r="N41" s="53">
        <f t="shared" si="36"/>
        <v>6.33</v>
      </c>
      <c r="O41" s="53">
        <f t="shared" si="36"/>
        <v>5.13</v>
      </c>
      <c r="P41" s="53">
        <f t="shared" si="36"/>
        <v>11.79</v>
      </c>
      <c r="Q41" s="53">
        <f t="shared" si="36"/>
        <v>5.59</v>
      </c>
      <c r="R41" s="53">
        <f t="shared" si="36"/>
        <v>8.959999999999999</v>
      </c>
      <c r="S41" s="53">
        <f t="shared" si="36"/>
        <v>7.5</v>
      </c>
      <c r="T41" s="53">
        <f t="shared" si="36"/>
        <v>4.56</v>
      </c>
      <c r="U41" s="53">
        <f t="shared" si="36"/>
        <v>11.16</v>
      </c>
      <c r="V41" s="53">
        <f t="shared" si="36"/>
        <v>7.74</v>
      </c>
      <c r="W41" s="53">
        <f t="shared" si="36"/>
        <v>9.129999999999999</v>
      </c>
      <c r="X41" s="53">
        <f t="shared" si="36"/>
        <v>3.67</v>
      </c>
      <c r="Y41" s="53">
        <f t="shared" si="36"/>
        <v>6.91</v>
      </c>
      <c r="Z41" s="53">
        <f t="shared" si="36"/>
        <v>5.109999999999999</v>
      </c>
      <c r="AA41" s="53">
        <f t="shared" si="36"/>
        <v>7.5</v>
      </c>
      <c r="AB41" s="53">
        <f t="shared" si="36"/>
        <v>3.61</v>
      </c>
      <c r="AC41" s="53">
        <f t="shared" si="36"/>
        <v>4.24</v>
      </c>
      <c r="AD41" s="53">
        <f t="shared" si="36"/>
        <v>10.57</v>
      </c>
      <c r="AE41" s="53">
        <f t="shared" si="36"/>
        <v>9.27</v>
      </c>
      <c r="AF41" s="53">
        <f t="shared" si="36"/>
        <v>5.9399999999999995</v>
      </c>
      <c r="AG41" s="53">
        <f t="shared" si="36"/>
        <v>4.83</v>
      </c>
      <c r="AH41" s="53">
        <f t="shared" si="36"/>
        <v>6.52</v>
      </c>
      <c r="AI41" s="53">
        <f t="shared" si="36"/>
        <v>8.26</v>
      </c>
    </row>
    <row r="42" spans="11:35" ht="12.75">
      <c r="K42" s="53">
        <f>ROUNDUP(K40*1.85,$I$1)</f>
        <v>4.76</v>
      </c>
      <c r="L42" s="53">
        <f aca="true" t="shared" si="37" ref="L42:AI42">ROUNDUP(L40*1.85,$I$1)</f>
        <v>4</v>
      </c>
      <c r="M42" s="53">
        <f t="shared" si="37"/>
        <v>3.67</v>
      </c>
      <c r="N42" s="53">
        <f t="shared" si="37"/>
        <v>3.96</v>
      </c>
      <c r="O42" s="53">
        <f t="shared" si="37"/>
        <v>2.98</v>
      </c>
      <c r="P42" s="53">
        <f t="shared" si="37"/>
        <v>10.49</v>
      </c>
      <c r="Q42" s="53">
        <f t="shared" si="37"/>
        <v>2.0199999999999996</v>
      </c>
      <c r="R42" s="53">
        <f t="shared" si="37"/>
        <v>5.37</v>
      </c>
      <c r="S42" s="53">
        <f t="shared" si="37"/>
        <v>6.68</v>
      </c>
      <c r="T42" s="53">
        <f t="shared" si="37"/>
        <v>2.8699999999999997</v>
      </c>
      <c r="U42" s="53">
        <f t="shared" si="37"/>
        <v>9.11</v>
      </c>
      <c r="V42" s="53">
        <f t="shared" si="37"/>
        <v>5.109999999999999</v>
      </c>
      <c r="W42" s="53">
        <f t="shared" si="37"/>
        <v>7.279999999999999</v>
      </c>
      <c r="X42" s="53">
        <f t="shared" si="37"/>
        <v>1.69</v>
      </c>
      <c r="Y42" s="53">
        <f t="shared" si="37"/>
        <v>6.09</v>
      </c>
      <c r="Z42" s="53">
        <f t="shared" si="37"/>
        <v>4.44</v>
      </c>
      <c r="AA42" s="53">
        <f t="shared" si="37"/>
        <v>6.41</v>
      </c>
      <c r="AB42" s="53">
        <f t="shared" si="37"/>
        <v>1.95</v>
      </c>
      <c r="AC42" s="53">
        <f t="shared" si="37"/>
        <v>1.54</v>
      </c>
      <c r="AD42" s="53">
        <f t="shared" si="37"/>
        <v>6.569999999999999</v>
      </c>
      <c r="AE42" s="53">
        <f t="shared" si="37"/>
        <v>6.609999999999999</v>
      </c>
      <c r="AF42" s="53">
        <f t="shared" si="37"/>
        <v>3.26</v>
      </c>
      <c r="AG42" s="53">
        <f t="shared" si="37"/>
        <v>2.8499999999999996</v>
      </c>
      <c r="AH42" s="53">
        <f t="shared" si="37"/>
        <v>5.7</v>
      </c>
      <c r="AI42" s="53">
        <f t="shared" si="37"/>
        <v>6.069999999999999</v>
      </c>
    </row>
    <row r="43" spans="10:35" ht="12.75">
      <c r="J43" s="4">
        <v>20</v>
      </c>
      <c r="K43" s="53">
        <f>ROUNDUP(K41*2.56,$I$1)</f>
        <v>19.610000000000003</v>
      </c>
      <c r="L43" s="53">
        <f aca="true" t="shared" si="38" ref="L43:AI43">ROUNDUP(L41*2.56,$I$1)</f>
        <v>13.98</v>
      </c>
      <c r="M43" s="53">
        <f t="shared" si="38"/>
        <v>9.959999999999999</v>
      </c>
      <c r="N43" s="53">
        <f t="shared" si="38"/>
        <v>16.21</v>
      </c>
      <c r="O43" s="53">
        <f t="shared" si="38"/>
        <v>13.14</v>
      </c>
      <c r="P43" s="53">
        <f t="shared" si="38"/>
        <v>30.19</v>
      </c>
      <c r="Q43" s="53">
        <f t="shared" si="38"/>
        <v>14.32</v>
      </c>
      <c r="R43" s="53">
        <f t="shared" si="38"/>
        <v>22.94</v>
      </c>
      <c r="S43" s="53">
        <f t="shared" si="38"/>
        <v>19.2</v>
      </c>
      <c r="T43" s="53">
        <f t="shared" si="38"/>
        <v>11.68</v>
      </c>
      <c r="U43" s="53">
        <f t="shared" si="38"/>
        <v>28.57</v>
      </c>
      <c r="V43" s="53">
        <f t="shared" si="38"/>
        <v>19.82</v>
      </c>
      <c r="W43" s="53">
        <f t="shared" si="38"/>
        <v>23.380000000000003</v>
      </c>
      <c r="X43" s="53">
        <f t="shared" si="38"/>
        <v>9.4</v>
      </c>
      <c r="Y43" s="53">
        <f t="shared" si="38"/>
        <v>17.69</v>
      </c>
      <c r="Z43" s="53">
        <f t="shared" si="38"/>
        <v>13.09</v>
      </c>
      <c r="AA43" s="53">
        <f t="shared" si="38"/>
        <v>19.2</v>
      </c>
      <c r="AB43" s="53">
        <f t="shared" si="38"/>
        <v>9.25</v>
      </c>
      <c r="AC43" s="53">
        <f t="shared" si="38"/>
        <v>10.86</v>
      </c>
      <c r="AD43" s="53">
        <f t="shared" si="38"/>
        <v>27.060000000000002</v>
      </c>
      <c r="AE43" s="53">
        <f t="shared" si="38"/>
        <v>23.740000000000002</v>
      </c>
      <c r="AF43" s="53">
        <f t="shared" si="38"/>
        <v>15.209999999999999</v>
      </c>
      <c r="AG43" s="53">
        <f t="shared" si="38"/>
        <v>12.37</v>
      </c>
      <c r="AH43" s="53">
        <f t="shared" si="38"/>
        <v>16.700000000000003</v>
      </c>
      <c r="AI43" s="53">
        <f t="shared" si="38"/>
        <v>21.150000000000002</v>
      </c>
    </row>
    <row r="44" spans="11:35" ht="12.75">
      <c r="K44" s="53">
        <f>ROUNDUP(K42*2.56,$I$1)</f>
        <v>12.19</v>
      </c>
      <c r="L44" s="53">
        <f aca="true" t="shared" si="39" ref="L44:AI44">ROUNDUP(L42*2.56,$I$1)</f>
        <v>10.24</v>
      </c>
      <c r="M44" s="53">
        <f t="shared" si="39"/>
        <v>9.4</v>
      </c>
      <c r="N44" s="53">
        <f t="shared" si="39"/>
        <v>10.14</v>
      </c>
      <c r="O44" s="53">
        <f t="shared" si="39"/>
        <v>7.63</v>
      </c>
      <c r="P44" s="53">
        <f t="shared" si="39"/>
        <v>26.860000000000003</v>
      </c>
      <c r="Q44" s="53">
        <f t="shared" si="39"/>
        <v>5.18</v>
      </c>
      <c r="R44" s="53">
        <f t="shared" si="39"/>
        <v>13.75</v>
      </c>
      <c r="S44" s="53">
        <f t="shared" si="39"/>
        <v>17.110000000000003</v>
      </c>
      <c r="T44" s="53">
        <f t="shared" si="39"/>
        <v>7.35</v>
      </c>
      <c r="U44" s="53">
        <f t="shared" si="39"/>
        <v>23.330000000000002</v>
      </c>
      <c r="V44" s="53">
        <f t="shared" si="39"/>
        <v>13.09</v>
      </c>
      <c r="W44" s="53">
        <f t="shared" si="39"/>
        <v>18.64</v>
      </c>
      <c r="X44" s="53">
        <f t="shared" si="39"/>
        <v>4.33</v>
      </c>
      <c r="Y44" s="53">
        <f t="shared" si="39"/>
        <v>15.6</v>
      </c>
      <c r="Z44" s="53">
        <f t="shared" si="39"/>
        <v>11.37</v>
      </c>
      <c r="AA44" s="53">
        <f t="shared" si="39"/>
        <v>16.41</v>
      </c>
      <c r="AB44" s="53">
        <f t="shared" si="39"/>
        <v>5</v>
      </c>
      <c r="AC44" s="53">
        <f t="shared" si="39"/>
        <v>3.9499999999999997</v>
      </c>
      <c r="AD44" s="53">
        <f t="shared" si="39"/>
        <v>16.82</v>
      </c>
      <c r="AE44" s="53">
        <f t="shared" si="39"/>
        <v>16.930000000000003</v>
      </c>
      <c r="AF44" s="53">
        <f t="shared" si="39"/>
        <v>8.35</v>
      </c>
      <c r="AG44" s="53">
        <f t="shared" si="39"/>
        <v>7.3</v>
      </c>
      <c r="AH44" s="53">
        <f t="shared" si="39"/>
        <v>14.6</v>
      </c>
      <c r="AI44" s="53">
        <f t="shared" si="39"/>
        <v>15.54</v>
      </c>
    </row>
  </sheetData>
  <sheetProtection password="CC29"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>
    <tabColor indexed="10"/>
  </sheetPr>
  <dimension ref="A1:AF41"/>
  <sheetViews>
    <sheetView workbookViewId="0" topLeftCell="M1">
      <selection activeCell="S21" sqref="S21"/>
    </sheetView>
  </sheetViews>
  <sheetFormatPr defaultColWidth="9.140625" defaultRowHeight="12.75"/>
  <cols>
    <col min="1" max="1" width="8.00390625" style="0" hidden="1" customWidth="1"/>
    <col min="2" max="2" width="6.421875" style="0" hidden="1" customWidth="1"/>
    <col min="3" max="3" width="5.7109375" style="0" hidden="1" customWidth="1"/>
    <col min="4" max="4" width="6.7109375" style="0" hidden="1" customWidth="1"/>
    <col min="5" max="5" width="6.28125" style="0" hidden="1" customWidth="1"/>
    <col min="6" max="6" width="4.7109375" style="0" hidden="1" customWidth="1"/>
    <col min="7" max="7" width="9.57421875" style="0" hidden="1" customWidth="1"/>
    <col min="8" max="8" width="10.421875" style="0" hidden="1" customWidth="1"/>
    <col min="9" max="9" width="9.7109375" style="0" hidden="1" customWidth="1"/>
    <col min="10" max="10" width="8.57421875" style="0" hidden="1" customWidth="1"/>
    <col min="11" max="11" width="10.140625" style="0" hidden="1" customWidth="1"/>
    <col min="12" max="12" width="12.8515625" style="0" hidden="1" customWidth="1"/>
    <col min="13" max="13" width="11.57421875" style="0" customWidth="1"/>
  </cols>
  <sheetData>
    <row r="1" spans="1:32" ht="12.75">
      <c r="A1">
        <f>'Давайте познакомимся!'!F4</f>
        <v>6</v>
      </c>
      <c r="B1" s="1">
        <f>IF(A1/2&lt;25,A1/2,IF(A1/3&lt;25,A1/3,IF(A1/4&lt;25,A1/4,IF(A1/5&lt;25,A1/5,IF(A1/6&lt;25,A1/6,IF(A1/7&lt;25,A1/7,A1/8))))))</f>
        <v>3</v>
      </c>
      <c r="C1">
        <f>ROUNDUP(B1,0)</f>
        <v>3</v>
      </c>
      <c r="T1">
        <f>Лист2!W4</f>
        <v>13</v>
      </c>
      <c r="U1">
        <f>Лист2!X4</f>
        <v>14</v>
      </c>
      <c r="V1">
        <f>Лист2!Y4</f>
        <v>15</v>
      </c>
      <c r="W1">
        <f>Лист2!Z4</f>
        <v>16</v>
      </c>
      <c r="X1">
        <f>Лист2!AA4</f>
        <v>17</v>
      </c>
      <c r="Y1">
        <f>Лист2!AB4</f>
        <v>18</v>
      </c>
      <c r="Z1">
        <f>Лист2!AC4</f>
        <v>19</v>
      </c>
      <c r="AA1">
        <f>Лист2!AD4</f>
        <v>20</v>
      </c>
      <c r="AB1">
        <f>Лист2!AE4</f>
        <v>21</v>
      </c>
      <c r="AC1">
        <f>Лист2!AF4</f>
        <v>22</v>
      </c>
      <c r="AD1">
        <f>Лист2!AG4</f>
        <v>23</v>
      </c>
      <c r="AE1">
        <f>Лист2!AH4</f>
        <v>24</v>
      </c>
      <c r="AF1">
        <f>Лист2!AI4</f>
        <v>25</v>
      </c>
    </row>
    <row r="2" spans="1:13" ht="12.75">
      <c r="A2">
        <f>'Давайте познакомимся!'!F5</f>
        <v>2</v>
      </c>
      <c r="B2" s="1">
        <f>IF($A$1/9&lt;25,$A$1/9,IF($A$1/10&lt;25,$A$1/10,IF($A$1/11&lt;25,$A$1/11,IF($A$1/12&lt;25,$A$1/12,IF($A$1/13&lt;25,$A$1/13,IF($A$1/14&lt;25,$A$1/14,IF($A$1/15&lt;25,$A$1/15,IF($A$1/16&lt;25,$A$1/16,$A$1/17))))))))</f>
        <v>0.6666666666666666</v>
      </c>
      <c r="C2">
        <f>ROUNDUP(B2,0)</f>
        <v>1</v>
      </c>
      <c r="D2">
        <f>IF(A2=3,C2,IF(A2=2,C3,C1))</f>
        <v>1</v>
      </c>
      <c r="E2">
        <f>IF(A2=3,ROUNDUP(C1/3,0),IF(A2=2,ROUNDUP(C2/3,0),ROUNDUP(C3/3,0)))</f>
        <v>1</v>
      </c>
      <c r="G2">
        <f>Лист2!J5</f>
        <v>1</v>
      </c>
      <c r="H2" s="1">
        <f>IF($D$2=1,Лист2!K5,IF($D$2=2,Лист2!L5,IF($D$2=3,Лист2!M5,IF($D$2=4,Лист2!N5,IF(Лист3!$D$2=5,Лист2!O5,IF($D$2=6,Лист2!P5,IF($D$2=7,Лист2!Q5,0)))))))</f>
        <v>62.57</v>
      </c>
      <c r="I2" s="1">
        <f>IF($D$2=8,Лист2!R5,IF($D$2=9,Лист2!S5,IF($D$2=10,Лист2!T5,IF($D$2=11,Лист2!U5,IF(Лист3!$D$2=12,Лист2!V5,IF($D$2=13,Лист2!W5,IF($D$2=14,Лист2!X5,0)))))))</f>
        <v>0</v>
      </c>
      <c r="J2" s="1">
        <f>IF($D$2=15,Лист2!Y5,IF($D$2=16,Лист2!Z5,IF($D$2=17,Лист2!AA5,IF($D$2=18,Лист2!AB5,IF(Лист3!$D$2=19,Лист2!AC5,IF($D$2=20,Лист2!AD5,IF($D$2=21,Лист2!AE5,0)))))))</f>
        <v>0</v>
      </c>
      <c r="K2" s="1">
        <f>IF($D$2=22,Лист2!AF5,IF($D$2=23,Лист2!AG5,IF($D$2=24,Лист2!AH5,IF($D$2=25,Лист2!AI5,0))))</f>
        <v>0</v>
      </c>
      <c r="L2" s="53">
        <f>IF(H2&lt;&gt;0,H2,IF(I2&lt;&gt;0,I2,IF(J2&lt;&gt;0,J2,IF(K2&lt;&gt;0,K2))))</f>
        <v>62.57</v>
      </c>
      <c r="M2" s="1"/>
    </row>
    <row r="3" spans="2:12" ht="12.75">
      <c r="B3" s="1">
        <f>IF($A$1/18&lt;25,$A$1/18,IF($A$1/19&lt;25,$A$1/19,IF($A$1/20&lt;25,$A$1/20,IF($A$1/21&lt;25,$A$1/21,IF($A$1/22&lt;25,$A$1/22,IF($A$1/23&lt;25,$A$1/23,IF($A$1/24&lt;25,$A$1/24,IF($A$1/25&lt;25,$A$1/25,$A$1/26))))))))</f>
        <v>0.3333333333333333</v>
      </c>
      <c r="C3">
        <f>ROUNDUP(B3,0)</f>
        <v>1</v>
      </c>
      <c r="H3" s="1">
        <f>IF($D$2=1,Лист2!K6,IF($D$2=2,Лист2!L6,IF($D$2=3,Лист2!M6,IF($D$2=4,Лист2!N6,IF($D$2=5,Лист2!O6,IF($D$2=6,Лист2!P6,IF($D$2=7,Лист2!Q6,0)))))))</f>
        <v>38.76</v>
      </c>
      <c r="I3" s="1">
        <f>IF($D$2=8,Лист2!R6,IF($D$2=9,Лист2!S6,IF($D$2=10,Лист2!T6,IF($D$2=11,Лист2!U6,IF(Лист3!$D$2=12,Лист2!V6,IF($D$2=13,Лист2!W6,IF($D$2=14,Лист2!X6,0)))))))</f>
        <v>0</v>
      </c>
      <c r="J3" s="1">
        <f>IF($D$2=15,Лист2!Y6,IF($D$2=16,Лист2!Z6,IF($D$2=17,Лист2!AA6,IF($D$2=18,Лист2!AB6,IF(Лист3!$D$2=19,Лист2!AC6,IF($D$2=20,Лист2!AD6,IF($D$2=21,Лист2!AE6,0)))))))</f>
        <v>0</v>
      </c>
      <c r="K3" s="1">
        <f>IF($D$2=22,Лист2!AF6,IF($D$2=23,Лист2!AG6,IF($D$2=24,Лист2!AH6,IF($D$2=25,Лист2!AI6,0))))</f>
        <v>0</v>
      </c>
      <c r="L3" s="53">
        <f aca="true" t="shared" si="0" ref="L3:L41">IF(H3&lt;&gt;0,H3,IF(I3&lt;&gt;0,I3,IF(J3&lt;&gt;0,J3,IF(K3&lt;&gt;0,K3))))</f>
        <v>38.76</v>
      </c>
    </row>
    <row r="4" spans="7:12" ht="12.75">
      <c r="G4">
        <f>Лист2!J7</f>
        <v>2</v>
      </c>
      <c r="H4" s="1">
        <f>IF($D$2=1,Лист2!K7,IF($D$2=2,Лист2!L7,IF($D$2=3,Лист2!M7,IF($D$2=4,Лист2!N7,IF(Лист3!$D$2=5,Лист2!O7,IF($D$2=6,Лист2!P7,IF($D$2=7,Лист2!Q7,0)))))))</f>
        <v>31.290000000000003</v>
      </c>
      <c r="I4" s="1">
        <f>IF($D$2=8,Лист2!R7,IF($D$2=9,Лист2!S7,IF($D$2=10,Лист2!T7,IF($D$2=11,Лист2!U7,IF(Лист3!$D$2=12,Лист2!V7,IF($D$2=13,Лист2!W7,IF($D$2=14,Лист2!X7,0)))))))</f>
        <v>0</v>
      </c>
      <c r="J4" s="1">
        <f>IF($D$2=15,Лист2!Y7,IF($D$2=16,Лист2!Z7,IF($D$2=17,Лист2!AA7,IF($D$2=18,Лист2!AB7,IF(Лист3!$D$2=19,Лист2!AC7,IF($D$2=20,Лист2!AD7,IF($D$2=21,Лист2!AE7,0)))))))</f>
        <v>0</v>
      </c>
      <c r="K4" s="1">
        <f>IF($D$2=22,Лист2!AF7,IF($D$2=23,Лист2!AG7,IF($D$2=24,Лист2!AH7,IF($D$2=25,Лист2!AI7,0))))</f>
        <v>0</v>
      </c>
      <c r="L4" s="53">
        <f t="shared" si="0"/>
        <v>31.290000000000003</v>
      </c>
    </row>
    <row r="5" spans="6:12" ht="12.75">
      <c r="F5" s="1"/>
      <c r="H5" s="1">
        <f>IF($D$2=1,Лист2!K8,IF($D$2=2,Лист2!L8,IF($D$2=3,Лист2!M8,IF($D$2=4,Лист2!N8,IF($D$2=5,Лист2!O8,IF($D$2=6,Лист2!P8,IF($D$2=7,Лист2!Q8,0)))))))</f>
        <v>19.38</v>
      </c>
      <c r="I5" s="1">
        <f>IF($D$2=8,Лист2!R8,IF($D$2=9,Лист2!S8,IF($D$2=10,Лист2!T8,IF($D$2=11,Лист2!U8,IF(Лист3!$D$2=12,Лист2!V8,IF($D$2=13,Лист2!W8,IF($D$2=14,Лист2!X8,0)))))))</f>
        <v>0</v>
      </c>
      <c r="J5" s="1">
        <f>IF($D$2=15,Лист2!Y8,IF($D$2=16,Лист2!Z8,IF($D$2=17,Лист2!AA8,IF($D$2=18,Лист2!AB8,IF(Лист3!$D$2=19,Лист2!AC8,IF($D$2=20,Лист2!AD8,IF($D$2=21,Лист2!AE8,0)))))))</f>
        <v>0</v>
      </c>
      <c r="K5" s="1">
        <f>IF($D$2=22,Лист2!AF8,IF($D$2=23,Лист2!AG8,IF($D$2=24,Лист2!AH8,IF($D$2=25,Лист2!AI8,0))))</f>
        <v>0</v>
      </c>
      <c r="L5" s="53">
        <f t="shared" si="0"/>
        <v>19.38</v>
      </c>
    </row>
    <row r="6" spans="7:12" ht="12.75">
      <c r="G6">
        <f>Лист2!J9</f>
        <v>3</v>
      </c>
      <c r="H6" s="1">
        <f>IF($D$2=1,Лист2!K9,IF($D$2=2,Лист2!L9,IF($D$2=3,Лист2!M9,IF($D$2=4,Лист2!N9,IF(Лист3!$D$2=5,Лист2!O9,IF($D$2=6,Лист2!P9,IF($D$2=7,Лист2!Q9,0)))))))</f>
        <v>22.220000000000002</v>
      </c>
      <c r="I6" s="1">
        <f>IF($D$2=8,Лист2!R9,IF($D$2=9,Лист2!S9,IF($D$2=10,Лист2!T9,IF($D$2=11,Лист2!U9,IF(Лист3!$D$2=12,Лист2!V9,IF($D$2=13,Лист2!W9,IF($D$2=14,Лист2!X9,0)))))))</f>
        <v>0</v>
      </c>
      <c r="J6" s="1">
        <f>IF($D$2=15,Лист2!Y9,IF($D$2=16,Лист2!Z9,IF($D$2=17,Лист2!AA9,IF($D$2=18,Лист2!AB9,IF(Лист3!$D$2=19,Лист2!AC9,IF($D$2=20,Лист2!AD9,IF($D$2=21,Лист2!AE9,0)))))))</f>
        <v>0</v>
      </c>
      <c r="K6" s="1">
        <f>IF($D$2=22,Лист2!AF9,IF($D$2=23,Лист2!AG9,IF($D$2=24,Лист2!AH9,IF($D$2=25,Лист2!AI9,0))))</f>
        <v>0</v>
      </c>
      <c r="L6" s="53">
        <f t="shared" si="0"/>
        <v>22.220000000000002</v>
      </c>
    </row>
    <row r="7" spans="8:12" ht="12.75">
      <c r="H7" s="1">
        <f>IF($D$2=1,Лист2!K10,IF($D$2=2,Лист2!L10,IF($D$2=3,Лист2!M10,IF($D$2=4,Лист2!N10,IF($D$2=5,Лист2!O10,IF($D$2=6,Лист2!P10,IF($D$2=7,Лист2!Q10,0)))))))</f>
        <v>13.76</v>
      </c>
      <c r="I7" s="1">
        <f>IF($D$2=8,Лист2!R10,IF($D$2=9,Лист2!S10,IF($D$2=10,Лист2!T10,IF($D$2=11,Лист2!U10,IF(Лист3!$D$2=12,Лист2!V10,IF($D$2=13,Лист2!W10,IF($D$2=14,Лист2!X10,0)))))))</f>
        <v>0</v>
      </c>
      <c r="J7" s="1">
        <f>IF($D$2=15,Лист2!Y10,IF($D$2=16,Лист2!Z10,IF($D$2=17,Лист2!AA10,IF($D$2=18,Лист2!AB10,IF(Лист3!$D$2=19,Лист2!AC10,IF($D$2=20,Лист2!AD10,IF($D$2=21,Лист2!AE10,0)))))))</f>
        <v>0</v>
      </c>
      <c r="K7" s="1">
        <f>IF($D$2=22,Лист2!AF10,IF($D$2=23,Лист2!AG10,IF($D$2=24,Лист2!AH10,IF($D$2=25,Лист2!AI10,0))))</f>
        <v>0</v>
      </c>
      <c r="L7" s="53">
        <f t="shared" si="0"/>
        <v>13.76</v>
      </c>
    </row>
    <row r="8" spans="7:12" ht="12.75">
      <c r="G8">
        <f>Лист2!J11</f>
        <v>4</v>
      </c>
      <c r="H8" s="1">
        <f>IF($D$2=1,Лист2!K11,IF($D$2=2,Лист2!L11,IF($D$2=3,Лист2!M11,IF($D$2=4,Лист2!N11,IF(Лист3!$D$2=5,Лист2!O11,IF($D$2=6,Лист2!P11,IF($D$2=7,Лист2!Q11,0)))))))</f>
        <v>24.67</v>
      </c>
      <c r="I8" s="1">
        <f>IF($D$2=8,Лист2!R11,IF($D$2=9,Лист2!S11,IF($D$2=10,Лист2!T11,IF($D$2=11,Лист2!U11,IF(Лист3!$D$2=12,Лист2!V11,IF($D$2=13,Лист2!W11,IF($D$2=14,Лист2!X11,0)))))))</f>
        <v>0</v>
      </c>
      <c r="J8" s="1">
        <f>IF($D$2=15,Лист2!Y11,IF($D$2=16,Лист2!Z11,IF($D$2=17,Лист2!AA11,IF($D$2=18,Лист2!AB11,IF(Лист3!$D$2=19,Лист2!AC11,IF($D$2=20,Лист2!AD11,IF($D$2=21,Лист2!AE11,0)))))))</f>
        <v>0</v>
      </c>
      <c r="K8" s="1">
        <f>IF($D$2=22,Лист2!AF11,IF($D$2=23,Лист2!AG11,IF($D$2=24,Лист2!AH11,IF($D$2=25,Лист2!AI11,0))))</f>
        <v>0</v>
      </c>
      <c r="L8" s="53">
        <f t="shared" si="0"/>
        <v>24.67</v>
      </c>
    </row>
    <row r="9" spans="8:12" ht="12.75">
      <c r="H9" s="1">
        <f>IF($D$2=1,Лист2!K12,IF($D$2=2,Лист2!L12,IF($D$2=3,Лист2!M12,IF($D$2=4,Лист2!N12,IF($D$2=5,Лист2!O12,IF($D$2=6,Лист2!P12,IF($D$2=7,Лист2!Q12,0)))))))</f>
        <v>15.28</v>
      </c>
      <c r="I9" s="1">
        <f>IF($D$2=8,Лист2!R12,IF($D$2=9,Лист2!S12,IF($D$2=10,Лист2!T12,IF($D$2=11,Лист2!U12,IF(Лист3!$D$2=12,Лист2!V12,IF($D$2=13,Лист2!W12,IF($D$2=14,Лист2!X12,0)))))))</f>
        <v>0</v>
      </c>
      <c r="J9" s="1">
        <f>IF($D$2=15,Лист2!Y12,IF($D$2=16,Лист2!Z12,IF($D$2=17,Лист2!AA12,IF($D$2=18,Лист2!AB12,IF(Лист3!$D$2=19,Лист2!AC12,IF($D$2=20,Лист2!AD12,IF($D$2=21,Лист2!AE12,0)))))))</f>
        <v>0</v>
      </c>
      <c r="K9" s="1">
        <f>IF($D$2=22,Лист2!AF12,IF($D$2=23,Лист2!AG12,IF($D$2=24,Лист2!AH12,IF($D$2=25,Лист2!AI12,0))))</f>
        <v>0</v>
      </c>
      <c r="L9" s="53">
        <f t="shared" si="0"/>
        <v>15.28</v>
      </c>
    </row>
    <row r="10" spans="7:12" ht="12.75">
      <c r="G10">
        <f>Лист2!J13</f>
        <v>5</v>
      </c>
      <c r="H10" s="1">
        <f>IF($D$2=1,Лист2!K13,IF($D$2=2,Лист2!L13,IF($D$2=3,Лист2!M13,IF($D$2=4,Лист2!N13,IF(Лист3!$D$2=5,Лист2!O13,IF($D$2=6,Лист2!P13,IF($D$2=7,Лист2!Q13,0)))))))</f>
        <v>37.26</v>
      </c>
      <c r="I10" s="1">
        <f>IF($D$2=8,Лист2!R13,IF($D$2=9,Лист2!S13,IF($D$2=10,Лист2!T13,IF($D$2=11,Лист2!U13,IF(Лист3!$D$2=12,Лист2!V13,IF($D$2=13,Лист2!W13,IF($D$2=14,Лист2!X13,0)))))))</f>
        <v>0</v>
      </c>
      <c r="J10" s="1">
        <f>IF($D$2=15,Лист2!Y13,IF($D$2=16,Лист2!Z13,IF($D$2=17,Лист2!AA13,IF($D$2=18,Лист2!AB13,IF(Лист3!$D$2=19,Лист2!AC13,IF($D$2=20,Лист2!AD13,IF($D$2=21,Лист2!AE13,0)))))))</f>
        <v>0</v>
      </c>
      <c r="K10" s="1">
        <f>IF($D$2=22,Лист2!AF13,IF($D$2=23,Лист2!AG13,IF($D$2=24,Лист2!AH13,IF($D$2=25,Лист2!AI13,0))))</f>
        <v>0</v>
      </c>
      <c r="L10" s="53">
        <f t="shared" si="0"/>
        <v>37.26</v>
      </c>
    </row>
    <row r="11" spans="8:12" ht="12.75">
      <c r="H11" s="1">
        <f>IF($D$2=1,Лист2!K14,IF($D$2=2,Лист2!L14,IF($D$2=3,Лист2!M14,IF($D$2=4,Лист2!N14,IF($D$2=5,Лист2!O14,IF($D$2=6,Лист2!P14,IF($D$2=7,Лист2!Q14,0)))))))</f>
        <v>23.080000000000002</v>
      </c>
      <c r="I11" s="1">
        <f>IF($D$2=8,Лист2!R14,IF($D$2=9,Лист2!S14,IF($D$2=10,Лист2!T14,IF($D$2=11,Лист2!U14,IF(Лист3!$D$2=12,Лист2!V14,IF($D$2=13,Лист2!W14,IF($D$2=14,Лист2!X14,0)))))))</f>
        <v>0</v>
      </c>
      <c r="J11" s="1">
        <f>IF($D$2=15,Лист2!Y14,IF($D$2=16,Лист2!Z14,IF($D$2=17,Лист2!AA14,IF($D$2=18,Лист2!AB14,IF(Лист3!$D$2=19,Лист2!AC14,IF($D$2=20,Лист2!AD14,IF($D$2=21,Лист2!AE14,0)))))))</f>
        <v>0</v>
      </c>
      <c r="K11" s="1">
        <f>IF($D$2=22,Лист2!AF14,IF($D$2=23,Лист2!AG14,IF($D$2=24,Лист2!AH14,IF($D$2=25,Лист2!AI14,0))))</f>
        <v>0</v>
      </c>
      <c r="L11" s="53">
        <f t="shared" si="0"/>
        <v>23.080000000000002</v>
      </c>
    </row>
    <row r="12" spans="7:12" ht="12.75">
      <c r="G12">
        <f>Лист2!J15</f>
        <v>6</v>
      </c>
      <c r="H12" s="1">
        <f>IF($D$2=1,Лист2!K15,IF($D$2=2,Лист2!L15,IF($D$2=3,Лист2!M15,IF($D$2=4,Лист2!N15,IF(Лист3!$D$2=5,Лист2!O15,IF($D$2=6,Лист2!P15,IF($D$2=7,Лист2!Q15,0)))))))</f>
        <v>26.830000000000002</v>
      </c>
      <c r="I12" s="1">
        <f>IF($D$2=8,Лист2!R15,IF($D$2=9,Лист2!S15,IF($D$2=10,Лист2!T15,IF($D$2=11,Лист2!U15,IF(Лист3!$D$2=12,Лист2!V15,IF($D$2=13,Лист2!W15,IF($D$2=14,Лист2!X15,0)))))))</f>
        <v>0</v>
      </c>
      <c r="J12" s="1">
        <f>IF($D$2=15,Лист2!Y15,IF($D$2=16,Лист2!Z15,IF($D$2=17,Лист2!AA15,IF($D$2=18,Лист2!AB15,IF(Лист3!$D$2=19,Лист2!AC15,IF($D$2=20,Лист2!AD15,IF($D$2=21,Лист2!AE15,0)))))))</f>
        <v>0</v>
      </c>
      <c r="K12" s="1">
        <f>IF($D$2=22,Лист2!AF15,IF($D$2=23,Лист2!AG15,IF($D$2=24,Лист2!AH15,IF($D$2=25,Лист2!AI15,0))))</f>
        <v>0</v>
      </c>
      <c r="L12" s="53">
        <f t="shared" si="0"/>
        <v>26.830000000000002</v>
      </c>
    </row>
    <row r="13" spans="8:12" ht="12.75">
      <c r="H13" s="1">
        <f>IF($D$2=1,Лист2!K16,IF($D$2=2,Лист2!L16,IF($D$2=3,Лист2!M16,IF($D$2=4,Лист2!N16,IF($D$2=5,Лист2!O16,IF($D$2=6,Лист2!P16,IF($D$2=7,Лист2!Q16,0)))))))</f>
        <v>16.62</v>
      </c>
      <c r="I13" s="1">
        <f>IF($D$2=8,Лист2!R16,IF($D$2=9,Лист2!S16,IF($D$2=10,Лист2!T16,IF($D$2=11,Лист2!U16,IF(Лист3!$D$2=12,Лист2!V16,IF($D$2=13,Лист2!W16,IF($D$2=14,Лист2!X16,0)))))))</f>
        <v>0</v>
      </c>
      <c r="J13" s="1">
        <f>IF($D$2=15,Лист2!Y16,IF($D$2=16,Лист2!Z16,IF($D$2=17,Лист2!AA16,IF($D$2=18,Лист2!AB16,IF(Лист3!$D$2=19,Лист2!AC16,IF($D$2=20,Лист2!AD16,IF($D$2=21,Лист2!AE16,0)))))))</f>
        <v>0</v>
      </c>
      <c r="K13" s="1">
        <f>IF($D$2=22,Лист2!AF16,IF($D$2=23,Лист2!AG16,IF($D$2=24,Лист2!AH16,IF($D$2=25,Лист2!AI16,0))))</f>
        <v>0</v>
      </c>
      <c r="L13" s="53">
        <f t="shared" si="0"/>
        <v>16.62</v>
      </c>
    </row>
    <row r="14" spans="7:12" ht="12.75">
      <c r="G14">
        <f>Лист2!J17</f>
        <v>7</v>
      </c>
      <c r="H14" s="1">
        <f>IF($D$2=1,Лист2!K17,IF($D$2=2,Лист2!L17,IF($D$2=3,Лист2!M17,IF($D$2=4,Лист2!N17,IF(Лист3!$D$2=5,Лист2!O17,IF($D$2=6,Лист2!P17,IF($D$2=7,Лист2!Q17,0)))))))</f>
        <v>10.2</v>
      </c>
      <c r="I14" s="1">
        <f>IF($D$2=8,Лист2!R17,IF($D$2=9,Лист2!S17,IF($D$2=10,Лист2!T17,IF($D$2=11,Лист2!U17,IF(Лист3!$D$2=12,Лист2!V17,IF($D$2=13,Лист2!W17,IF($D$2=14,Лист2!X17,0)))))))</f>
        <v>0</v>
      </c>
      <c r="J14" s="1">
        <f>IF($D$2=15,Лист2!Y17,IF($D$2=16,Лист2!Z17,IF($D$2=17,Лист2!AA17,IF($D$2=18,Лист2!AB17,IF(Лист3!$D$2=19,Лист2!AC17,IF($D$2=20,Лист2!AD17,IF($D$2=21,Лист2!AE17,0)))))))</f>
        <v>0</v>
      </c>
      <c r="K14" s="1">
        <f>IF($D$2=22,Лист2!AF17,IF($D$2=23,Лист2!AG17,IF($D$2=24,Лист2!AH17,IF($D$2=25,Лист2!AI17,0))))</f>
        <v>0</v>
      </c>
      <c r="L14" s="53">
        <f t="shared" si="0"/>
        <v>10.2</v>
      </c>
    </row>
    <row r="15" spans="8:12" ht="12.75">
      <c r="H15" s="1">
        <f>IF($D$2=1,Лист2!K18,IF($D$2=2,Лист2!L18,IF($D$2=3,Лист2!M18,IF($D$2=4,Лист2!N18,IF($D$2=5,Лист2!O18,IF($D$2=6,Лист2!P18,IF($D$2=7,Лист2!Q18,0)))))))</f>
        <v>6.319999999999999</v>
      </c>
      <c r="I15" s="1">
        <f>IF($D$2=8,Лист2!R18,IF($D$2=9,Лист2!S18,IF($D$2=10,Лист2!T18,IF($D$2=11,Лист2!U18,IF(Лист3!$D$2=12,Лист2!V18,IF($D$2=13,Лист2!W18,IF($D$2=14,Лист2!X18,0)))))))</f>
        <v>0</v>
      </c>
      <c r="J15" s="1">
        <f>IF($D$2=15,Лист2!Y18,IF($D$2=16,Лист2!Z18,IF($D$2=17,Лист2!AA18,IF($D$2=18,Лист2!AB18,IF(Лист3!$D$2=19,Лист2!AC18,IF($D$2=20,Лист2!AD18,IF($D$2=21,Лист2!AE18,0)))))))</f>
        <v>0</v>
      </c>
      <c r="K15" s="1">
        <f>IF($D$2=22,Лист2!AF18,IF($D$2=23,Лист2!AG18,IF($D$2=24,Лист2!AH18,IF($D$2=25,Лист2!AI18,0))))</f>
        <v>0</v>
      </c>
      <c r="L15" s="53">
        <f t="shared" si="0"/>
        <v>6.319999999999999</v>
      </c>
    </row>
    <row r="16" spans="7:12" ht="12.75">
      <c r="G16">
        <f>Лист2!J19</f>
        <v>8</v>
      </c>
      <c r="H16" s="1">
        <f>IF($D$2=1,Лист2!K19,IF($D$2=2,Лист2!L19,IF($D$2=3,Лист2!M19,IF($D$2=4,Лист2!N19,IF(Лист3!$D$2=5,Лист2!O19,IF($D$2=6,Лист2!P19,IF($D$2=7,Лист2!Q19,0)))))))</f>
        <v>14.79</v>
      </c>
      <c r="I16" s="1">
        <f>IF($D$2=8,Лист2!R19,IF($D$2=9,Лист2!S19,IF($D$2=10,Лист2!T19,IF($D$2=11,Лист2!U19,IF(Лист3!$D$2=12,Лист2!V19,IF($D$2=13,Лист2!W19,IF($D$2=14,Лист2!X19,0)))))))</f>
        <v>0</v>
      </c>
      <c r="J16" s="1">
        <f>IF($D$2=15,Лист2!Y19,IF($D$2=16,Лист2!Z19,IF($D$2=17,Лист2!AA19,IF($D$2=18,Лист2!AB19,IF(Лист3!$D$2=19,Лист2!AC19,IF($D$2=20,Лист2!AD19,IF($D$2=21,Лист2!AE19,0)))))))</f>
        <v>0</v>
      </c>
      <c r="K16" s="1">
        <f>IF($D$2=22,Лист2!AF19,IF($D$2=23,Лист2!AG19,IF($D$2=24,Лист2!AH19,IF($D$2=25,Лист2!AI19,0))))</f>
        <v>0</v>
      </c>
      <c r="L16" s="53">
        <f t="shared" si="0"/>
        <v>14.79</v>
      </c>
    </row>
    <row r="17" spans="8:12" ht="12.75">
      <c r="H17" s="1">
        <f>IF($D$2=1,Лист2!K20,IF($D$2=2,Лист2!L20,IF($D$2=3,Лист2!M20,IF($D$2=4,Лист2!N20,IF($D$2=5,Лист2!O20,IF($D$2=6,Лист2!P20,IF($D$2=7,Лист2!Q20,0)))))))</f>
        <v>9.17</v>
      </c>
      <c r="I17" s="1">
        <f>IF($D$2=8,Лист2!R20,IF($D$2=9,Лист2!S20,IF($D$2=10,Лист2!T20,IF($D$2=11,Лист2!U20,IF(Лист3!$D$2=12,Лист2!V20,IF($D$2=13,Лист2!W20,IF($D$2=14,Лист2!X20,0)))))))</f>
        <v>0</v>
      </c>
      <c r="J17" s="1">
        <f>IF($D$2=15,Лист2!Y20,IF($D$2=16,Лист2!Z20,IF($D$2=17,Лист2!AA20,IF($D$2=18,Лист2!AB20,IF(Лист3!$D$2=19,Лист2!AC20,IF($D$2=20,Лист2!AD20,IF($D$2=21,Лист2!AE20,0)))))))</f>
        <v>0</v>
      </c>
      <c r="K17" s="1">
        <f>IF($D$2=22,Лист2!AF20,IF($D$2=23,Лист2!AG20,IF($D$2=24,Лист2!AH20,IF($D$2=25,Лист2!AI20,0))))</f>
        <v>0</v>
      </c>
      <c r="L17" s="53">
        <f t="shared" si="0"/>
        <v>9.17</v>
      </c>
    </row>
    <row r="18" spans="7:12" ht="12.75">
      <c r="G18">
        <f>Лист2!J21</f>
        <v>9</v>
      </c>
      <c r="H18" s="1">
        <f>IF($D$2=1,Лист2!K21,IF($D$2=2,Лист2!L21,IF($D$2=3,Лист2!M21,IF($D$2=4,Лист2!N21,IF(Лист3!$D$2=5,Лист2!O21,IF($D$2=6,Лист2!P21,IF($D$2=7,Лист2!Q21,0)))))))</f>
        <v>29.880000000000003</v>
      </c>
      <c r="I18" s="1">
        <f>IF($D$2=8,Лист2!R21,IF($D$2=9,Лист2!S21,IF($D$2=10,Лист2!T21,IF($D$2=11,Лист2!U21,IF(Лист3!$D$2=12,Лист2!V21,IF($D$2=13,Лист2!W21,IF($D$2=14,Лист2!X21,0)))))))</f>
        <v>0</v>
      </c>
      <c r="J18" s="1">
        <f>IF($D$2=15,Лист2!Y21,IF($D$2=16,Лист2!Z21,IF($D$2=17,Лист2!AA21,IF($D$2=18,Лист2!AB21,IF(Лист3!$D$2=19,Лист2!AC21,IF($D$2=20,Лист2!AD21,IF($D$2=21,Лист2!AE21,0)))))))</f>
        <v>0</v>
      </c>
      <c r="K18" s="1">
        <f>IF($D$2=22,Лист2!AF21,IF($D$2=23,Лист2!AG21,IF($D$2=24,Лист2!AH21,IF($D$2=25,Лист2!AI21,0))))</f>
        <v>0</v>
      </c>
      <c r="L18" s="53">
        <f t="shared" si="0"/>
        <v>29.880000000000003</v>
      </c>
    </row>
    <row r="19" spans="8:12" ht="12.75">
      <c r="H19" s="1">
        <f>IF($D$2=1,Лист2!K22,IF($D$2=2,Лист2!L22,IF($D$2=3,Лист2!M22,IF($D$2=4,Лист2!N22,IF($D$2=5,Лист2!O22,IF($D$2=6,Лист2!P22,IF($D$2=7,Лист2!Q22,0)))))))</f>
        <v>18.53</v>
      </c>
      <c r="I19" s="1">
        <f>IF($D$2=8,Лист2!R22,IF($D$2=9,Лист2!S22,IF($D$2=10,Лист2!T22,IF($D$2=11,Лист2!U22,IF(Лист3!$D$2=12,Лист2!V22,IF($D$2=13,Лист2!W22,IF($D$2=14,Лист2!X22,0)))))))</f>
        <v>0</v>
      </c>
      <c r="J19" s="1">
        <f>IF($D$2=15,Лист2!Y22,IF($D$2=16,Лист2!Z22,IF($D$2=17,Лист2!AA22,IF($D$2=18,Лист2!AB22,IF(Лист3!$D$2=19,Лист2!AC22,IF($D$2=20,Лист2!AD22,IF($D$2=21,Лист2!AE22,0)))))))</f>
        <v>0</v>
      </c>
      <c r="K19" s="1">
        <f>IF($D$2=22,Лист2!AF22,IF($D$2=23,Лист2!AG22,IF($D$2=24,Лист2!AH22,IF($D$2=25,Лист2!AI22,0))))</f>
        <v>0</v>
      </c>
      <c r="L19" s="53">
        <f t="shared" si="0"/>
        <v>18.53</v>
      </c>
    </row>
    <row r="20" spans="7:12" ht="12.75">
      <c r="G20">
        <f>Лист2!J23</f>
        <v>10</v>
      </c>
      <c r="H20" s="1">
        <f>IF($D$2=1,Лист2!K23,IF($D$2=2,Лист2!L23,IF($D$2=3,Лист2!M23,IF($D$2=4,Лист2!N23,IF(Лист3!$D$2=5,Лист2!O23,IF($D$2=6,Лист2!P23,IF($D$2=7,Лист2!Q23,0)))))))</f>
        <v>9.87</v>
      </c>
      <c r="I20" s="1">
        <f>IF($D$2=8,Лист2!R23,IF($D$2=9,Лист2!S23,IF($D$2=10,Лист2!T23,IF($D$2=11,Лист2!U23,IF(Лист3!$D$2=12,Лист2!V23,IF($D$2=13,Лист2!W23,IF($D$2=14,Лист2!X23,0)))))))</f>
        <v>0</v>
      </c>
      <c r="J20" s="1">
        <f>IF($D$2=15,Лист2!Y23,IF($D$2=16,Лист2!Z23,IF($D$2=17,Лист2!AA23,IF($D$2=18,Лист2!AB23,IF(Лист3!$D$2=19,Лист2!AC23,IF($D$2=20,Лист2!AD23,IF($D$2=21,Лист2!AE23,0)))))))</f>
        <v>0</v>
      </c>
      <c r="K20" s="1">
        <f>IF($D$2=22,Лист2!AF23,IF($D$2=23,Лист2!AG23,IF($D$2=24,Лист2!AH23,IF($D$2=25,Лист2!AI23,0))))</f>
        <v>0</v>
      </c>
      <c r="L20" s="53">
        <f t="shared" si="0"/>
        <v>9.87</v>
      </c>
    </row>
    <row r="21" spans="8:12" ht="12.75">
      <c r="H21" s="1">
        <f>IF($D$2=1,Лист2!K24,IF($D$2=2,Лист2!L24,IF($D$2=3,Лист2!M24,IF($D$2=4,Лист2!N24,IF($D$2=5,Лист2!O24,IF($D$2=6,Лист2!P24,IF($D$2=7,Лист2!Q24,0)))))))</f>
        <v>6.12</v>
      </c>
      <c r="I21" s="1">
        <f>IF($D$2=8,Лист2!R24,IF($D$2=9,Лист2!S24,IF($D$2=10,Лист2!T24,IF($D$2=11,Лист2!U24,IF(Лист3!$D$2=12,Лист2!V24,IF($D$2=13,Лист2!W24,IF($D$2=14,Лист2!X24,0)))))))</f>
        <v>0</v>
      </c>
      <c r="J21" s="1">
        <f>IF($D$2=15,Лист2!Y24,IF($D$2=16,Лист2!Z24,IF($D$2=17,Лист2!AA24,IF($D$2=18,Лист2!AB24,IF(Лист3!$D$2=19,Лист2!AC24,IF($D$2=20,Лист2!AD24,IF($D$2=21,Лист2!AE24,0)))))))</f>
        <v>0</v>
      </c>
      <c r="K21" s="1">
        <f>IF($D$2=22,Лист2!AF24,IF($D$2=23,Лист2!AG24,IF($D$2=24,Лист2!AH24,IF($D$2=25,Лист2!AI24,0))))</f>
        <v>0</v>
      </c>
      <c r="L21" s="53">
        <f t="shared" si="0"/>
        <v>6.12</v>
      </c>
    </row>
    <row r="22" spans="7:12" ht="12.75">
      <c r="G22">
        <f>Лист2!J25</f>
        <v>11</v>
      </c>
      <c r="H22" s="1">
        <f>IF($D$2=1,Лист2!K25,IF($D$2=2,Лист2!L25,IF($D$2=3,Лист2!M25,IF($D$2=4,Лист2!N25,IF(Лист3!$D$2=5,Лист2!O25,IF($D$2=6,Лист2!P25,IF($D$2=7,Лист2!Q25,0)))))))</f>
        <v>14.32</v>
      </c>
      <c r="I22" s="1">
        <f>IF($D$2=8,Лист2!R25,IF($D$2=9,Лист2!S25,IF($D$2=10,Лист2!T25,IF($D$2=11,Лист2!U25,IF(Лист3!$D$2=12,Лист2!V25,IF($D$2=13,Лист2!W25,IF($D$2=14,Лист2!X25,0)))))))</f>
        <v>0</v>
      </c>
      <c r="J22" s="1">
        <f>IF($D$2=15,Лист2!Y25,IF($D$2=16,Лист2!Z25,IF($D$2=17,Лист2!AA25,IF($D$2=18,Лист2!AB25,IF(Лист3!$D$2=19,Лист2!AC25,IF($D$2=20,Лист2!AD25,IF($D$2=21,Лист2!AE25,0)))))))</f>
        <v>0</v>
      </c>
      <c r="K22" s="1">
        <f>IF($D$2=22,Лист2!AF25,IF($D$2=23,Лист2!AG25,IF($D$2=24,Лист2!AH25,IF($D$2=25,Лист2!AI25,0))))</f>
        <v>0</v>
      </c>
      <c r="L22" s="53">
        <f t="shared" si="0"/>
        <v>14.32</v>
      </c>
    </row>
    <row r="23" spans="8:12" ht="12.75">
      <c r="H23" s="1">
        <f>IF($D$2=1,Лист2!K26,IF($D$2=2,Лист2!L26,IF($D$2=3,Лист2!M26,IF($D$2=4,Лист2!N26,IF($D$2=5,Лист2!O26,IF($D$2=6,Лист2!P26,IF($D$2=7,Лист2!Q26,0)))))))</f>
        <v>8.879999999999999</v>
      </c>
      <c r="I23" s="1">
        <f>IF($D$2=8,Лист2!R26,IF($D$2=9,Лист2!S26,IF($D$2=10,Лист2!T26,IF($D$2=11,Лист2!U26,IF(Лист3!$D$2=12,Лист2!V26,IF($D$2=13,Лист2!W26,IF($D$2=14,Лист2!X26,0)))))))</f>
        <v>0</v>
      </c>
      <c r="J23" s="1">
        <f>IF($D$2=15,Лист2!Y26,IF($D$2=16,Лист2!Z26,IF($D$2=17,Лист2!AA26,IF($D$2=18,Лист2!AB26,IF(Лист3!$D$2=19,Лист2!AC26,IF($D$2=20,Лист2!AD26,IF($D$2=21,Лист2!AE26,0)))))))</f>
        <v>0</v>
      </c>
      <c r="K23" s="1">
        <f>IF($D$2=22,Лист2!AF26,IF($D$2=23,Лист2!AG26,IF($D$2=24,Лист2!AH26,IF($D$2=25,Лист2!AI26,0))))</f>
        <v>0</v>
      </c>
      <c r="L23" s="53">
        <f t="shared" si="0"/>
        <v>8.879999999999999</v>
      </c>
    </row>
    <row r="24" spans="7:12" ht="12.75">
      <c r="G24">
        <f>Лист2!J27</f>
        <v>12</v>
      </c>
      <c r="H24" s="1">
        <f>IF($D$2=1,Лист2!K27,IF($D$2=2,Лист2!L27,IF($D$2=3,Лист2!M27,IF($D$2=4,Лист2!N27,IF(Лист3!$D$2=5,Лист2!O27,IF($D$2=6,Лист2!P27,IF($D$2=7,Лист2!Q27,0)))))))</f>
        <v>24.060000000000002</v>
      </c>
      <c r="I24" s="1">
        <f>IF($D$2=8,Лист2!R27,IF($D$2=9,Лист2!S27,IF($D$2=10,Лист2!T27,IF($D$2=11,Лист2!U27,IF(Лист3!$D$2=12,Лист2!V27,IF($D$2=13,Лист2!W27,IF($D$2=14,Лист2!X27,0)))))))</f>
        <v>0</v>
      </c>
      <c r="J24" s="1">
        <f>IF($D$2=15,Лист2!Y27,IF($D$2=16,Лист2!Z27,IF($D$2=17,Лист2!AA27,IF($D$2=18,Лист2!AB27,IF(Лист3!$D$2=19,Лист2!AC27,IF($D$2=20,Лист2!AD27,IF($D$2=21,Лист2!AE27,0)))))))</f>
        <v>0</v>
      </c>
      <c r="K24" s="1">
        <f>IF($D$2=22,Лист2!AF27,IF($D$2=23,Лист2!AG27,IF($D$2=24,Лист2!AH27,IF($D$2=25,Лист2!AI27,0))))</f>
        <v>0</v>
      </c>
      <c r="L24" s="53">
        <f t="shared" si="0"/>
        <v>24.060000000000002</v>
      </c>
    </row>
    <row r="25" spans="8:12" ht="12.75">
      <c r="H25" s="1">
        <f>IF($D$2=1,Лист2!K28,IF($D$2=2,Лист2!L28,IF($D$2=3,Лист2!M28,IF($D$2=4,Лист2!N28,IF($D$2=5,Лист2!O28,IF($D$2=6,Лист2!P28,IF($D$2=7,Лист2!Q28,0)))))))</f>
        <v>14.92</v>
      </c>
      <c r="I25" s="1">
        <f>IF($D$2=8,Лист2!R28,IF($D$2=9,Лист2!S28,IF($D$2=10,Лист2!T28,IF($D$2=11,Лист2!U28,IF(Лист3!$D$2=12,Лист2!V28,IF($D$2=13,Лист2!W28,IF($D$2=14,Лист2!X28,0)))))))</f>
        <v>0</v>
      </c>
      <c r="J25" s="1">
        <f>IF($D$2=15,Лист2!Y28,IF($D$2=16,Лист2!Z28,IF($D$2=17,Лист2!AA28,IF($D$2=18,Лист2!AB28,IF(Лист3!$D$2=19,Лист2!AC28,IF($D$2=20,Лист2!AD28,IF($D$2=21,Лист2!AE28,0)))))))</f>
        <v>0</v>
      </c>
      <c r="K25" s="1">
        <f>IF($D$2=22,Лист2!AF28,IF($D$2=23,Лист2!AG28,IF($D$2=24,Лист2!AH28,IF($D$2=25,Лист2!AI28,0))))</f>
        <v>0</v>
      </c>
      <c r="L25" s="53">
        <f t="shared" si="0"/>
        <v>14.92</v>
      </c>
    </row>
    <row r="26" spans="7:12" ht="12.75">
      <c r="G26">
        <f>Лист2!J29</f>
        <v>13</v>
      </c>
      <c r="H26" s="1">
        <f>IF($D$2=1,Лист2!K29,IF($D$2=2,Лист2!L29,IF($D$2=3,Лист2!M29,IF($D$2=4,Лист2!N29,IF(Лист3!$D$2=5,Лист2!O29,IF($D$2=6,Лист2!P29,IF($D$2=7,Лист2!Q29,0)))))))</f>
        <v>30.080000000000002</v>
      </c>
      <c r="I26" s="1">
        <f>IF($D$2=8,Лист2!R29,IF($D$2=9,Лист2!S29,IF($D$2=10,Лист2!T29,IF($D$2=11,Лист2!U29,IF(Лист3!$D$2=12,Лист2!V29,IF($D$2=13,Лист2!W29,IF($D$2=14,Лист2!X29,0)))))))</f>
        <v>0</v>
      </c>
      <c r="J26" s="1">
        <f>IF($D$2=15,Лист2!Y29,IF($D$2=16,Лист2!Z29,IF($D$2=17,Лист2!AA29,IF($D$2=18,Лист2!AB29,IF(Лист3!$D$2=19,Лист2!AC29,IF($D$2=20,Лист2!AD29,IF($D$2=21,Лист2!AE29,0)))))))</f>
        <v>0</v>
      </c>
      <c r="K26" s="1">
        <f>IF($D$2=22,Лист2!AF29,IF($D$2=23,Лист2!AG29,IF($D$2=24,Лист2!AH29,IF($D$2=25,Лист2!AI29,0))))</f>
        <v>0</v>
      </c>
      <c r="L26" s="53">
        <f t="shared" si="0"/>
        <v>30.080000000000002</v>
      </c>
    </row>
    <row r="27" spans="8:12" ht="12.75">
      <c r="H27" s="1">
        <f>IF($D$2=1,Лист2!K30,IF($D$2=2,Лист2!L30,IF($D$2=3,Лист2!M30,IF($D$2=4,Лист2!N30,IF($D$2=5,Лист2!O30,IF($D$2=6,Лист2!P30,IF($D$2=7,Лист2!Q30,0)))))))</f>
        <v>18.65</v>
      </c>
      <c r="I27" s="1">
        <f>IF($D$2=8,Лист2!R30,IF($D$2=9,Лист2!S30,IF($D$2=10,Лист2!T30,IF($D$2=11,Лист2!U30,IF(Лист3!$D$2=12,Лист2!V30,IF($D$2=13,Лист2!W30,IF($D$2=14,Лист2!X30,0)))))))</f>
        <v>0</v>
      </c>
      <c r="J27" s="1">
        <f>IF($D$2=15,Лист2!Y30,IF($D$2=16,Лист2!Z30,IF($D$2=17,Лист2!AA30,IF($D$2=18,Лист2!AB30,IF(Лист3!$D$2=19,Лист2!AC30,IF($D$2=20,Лист2!AD30,IF($D$2=21,Лист2!AE30,0)))))))</f>
        <v>0</v>
      </c>
      <c r="K27" s="1">
        <f>IF($D$2=22,Лист2!AF30,IF($D$2=23,Лист2!AG30,IF($D$2=24,Лист2!AH30,IF($D$2=25,Лист2!AI30,0))))</f>
        <v>0</v>
      </c>
      <c r="L27" s="53">
        <f t="shared" si="0"/>
        <v>18.65</v>
      </c>
    </row>
    <row r="28" spans="7:12" ht="12.75">
      <c r="G28">
        <f>Лист2!J31</f>
        <v>14</v>
      </c>
      <c r="H28" s="1">
        <f>IF($D$2=1,Лист2!K31,IF($D$2=2,Лист2!L31,IF($D$2=3,Лист2!M31,IF($D$2=4,Лист2!N31,IF(Лист3!$D$2=5,Лист2!O31,IF($D$2=6,Лист2!P31,IF($D$2=7,Лист2!Q31,0)))))))</f>
        <v>31.59</v>
      </c>
      <c r="I28" s="1">
        <f>IF($D$2=8,Лист2!R31,IF($D$2=9,Лист2!S31,IF($D$2=10,Лист2!T31,IF($D$2=11,Лист2!U31,IF(Лист3!$D$2=12,Лист2!V31,IF($D$2=13,Лист2!W31,IF($D$2=14,Лист2!X31,0)))))))</f>
        <v>0</v>
      </c>
      <c r="J28" s="1">
        <f>IF($D$2=15,Лист2!Y31,IF($D$2=16,Лист2!Z31,IF($D$2=17,Лист2!AA31,IF($D$2=18,Лист2!AB31,IF(Лист3!$D$2=19,Лист2!AC31,IF($D$2=20,Лист2!AD31,IF($D$2=21,Лист2!AE31,0)))))))</f>
        <v>0</v>
      </c>
      <c r="K28" s="1">
        <f>IF($D$2=22,Лист2!AF31,IF($D$2=23,Лист2!AG31,IF($D$2=24,Лист2!AH31,IF($D$2=25,Лист2!AI31,0))))</f>
        <v>0</v>
      </c>
      <c r="L28" s="53">
        <f t="shared" si="0"/>
        <v>31.59</v>
      </c>
    </row>
    <row r="29" spans="8:12" ht="12.75">
      <c r="H29" s="1">
        <f>IF($D$2=1,Лист2!K32,IF($D$2=2,Лист2!L32,IF($D$2=3,Лист2!M32,IF($D$2=4,Лист2!N32,IF($D$2=5,Лист2!O32,IF($D$2=6,Лист2!P32,IF($D$2=7,Лист2!Q32,0)))))))</f>
        <v>19.59</v>
      </c>
      <c r="I29" s="1">
        <f>IF($D$2=8,Лист2!R32,IF($D$2=9,Лист2!S32,IF($D$2=10,Лист2!T32,IF($D$2=11,Лист2!U32,IF(Лист3!$D$2=12,Лист2!V32,IF($D$2=13,Лист2!W32,IF($D$2=14,Лист2!X32,0)))))))</f>
        <v>0</v>
      </c>
      <c r="J29" s="1">
        <f>IF($D$2=15,Лист2!Y32,IF($D$2=16,Лист2!Z32,IF($D$2=17,Лист2!AA32,IF($D$2=18,Лист2!AB32,IF(Лист3!$D$2=19,Лист2!AC32,IF($D$2=20,Лист2!AD32,IF($D$2=21,Лист2!AE32,0)))))))</f>
        <v>0</v>
      </c>
      <c r="K29" s="1">
        <f>IF($D$2=22,Лист2!AF32,IF($D$2=23,Лист2!AG32,IF($D$2=24,Лист2!AH32,IF($D$2=25,Лист2!AI32,0))))</f>
        <v>0</v>
      </c>
      <c r="L29" s="53">
        <f t="shared" si="0"/>
        <v>19.59</v>
      </c>
    </row>
    <row r="30" spans="7:12" ht="12.75">
      <c r="G30">
        <f>Лист2!J33</f>
        <v>15</v>
      </c>
      <c r="H30" s="1">
        <f>IF($D$2=1,Лист2!K33,IF($D$2=2,Лист2!L33,IF($D$2=3,Лист2!M33,IF($D$2=4,Лист2!N33,IF(Лист3!$D$2=5,Лист2!O33,IF($D$2=6,Лист2!P33,IF($D$2=7,Лист2!Q33,0)))))))</f>
        <v>28.12</v>
      </c>
      <c r="I30" s="1">
        <f>IF($D$2=8,Лист2!R33,IF($D$2=9,Лист2!S33,IF($D$2=10,Лист2!T33,IF($D$2=11,Лист2!U33,IF(Лист3!$D$2=12,Лист2!V33,IF($D$2=13,Лист2!W33,IF($D$2=14,Лист2!X33,0)))))))</f>
        <v>0</v>
      </c>
      <c r="J30" s="1">
        <f>IF($D$2=15,Лист2!Y33,IF($D$2=16,Лист2!Z33,IF($D$2=17,Лист2!AA33,IF($D$2=18,Лист2!AB33,IF(Лист3!$D$2=19,Лист2!AC33,IF($D$2=20,Лист2!AD33,IF($D$2=21,Лист2!AE33,0)))))))</f>
        <v>0</v>
      </c>
      <c r="K30" s="1">
        <f>IF($D$2=22,Лист2!AF33,IF($D$2=23,Лист2!AG33,IF($D$2=24,Лист2!AH33,IF($D$2=25,Лист2!AI33,0))))</f>
        <v>0</v>
      </c>
      <c r="L30" s="53">
        <f t="shared" si="0"/>
        <v>28.12</v>
      </c>
    </row>
    <row r="31" spans="8:12" ht="12.75">
      <c r="H31" s="1">
        <f>IF($D$2=1,Лист2!K34,IF($D$2=2,Лист2!L34,IF($D$2=3,Лист2!M34,IF($D$2=4,Лист2!N34,IF($D$2=5,Лист2!O34,IF($D$2=6,Лист2!P34,IF($D$2=7,Лист2!Q34,0)))))))</f>
        <v>17.44</v>
      </c>
      <c r="I31" s="1">
        <f>IF($D$2=8,Лист2!R34,IF($D$2=9,Лист2!S34,IF($D$2=10,Лист2!T34,IF($D$2=11,Лист2!U34,IF(Лист3!$D$2=12,Лист2!V34,IF($D$2=13,Лист2!W34,IF($D$2=14,Лист2!X34,0)))))))</f>
        <v>0</v>
      </c>
      <c r="J31" s="1">
        <f>IF($D$2=15,Лист2!Y34,IF($D$2=16,Лист2!Z34,IF($D$2=17,Лист2!AA34,IF($D$2=18,Лист2!AB34,IF(Лист3!$D$2=19,Лист2!AC34,IF($D$2=20,Лист2!AD34,IF($D$2=21,Лист2!AE34,0)))))))</f>
        <v>0</v>
      </c>
      <c r="K31" s="1">
        <f>IF($D$2=22,Лист2!AF34,IF($D$2=23,Лист2!AG34,IF($D$2=24,Лист2!AH34,IF($D$2=25,Лист2!AI34,0))))</f>
        <v>0</v>
      </c>
      <c r="L31" s="53">
        <f t="shared" si="0"/>
        <v>17.44</v>
      </c>
    </row>
    <row r="32" spans="7:12" ht="12.75">
      <c r="G32">
        <f>Лист2!J35</f>
        <v>16</v>
      </c>
      <c r="H32" s="1">
        <f>IF($D$2=1,Лист2!K35,IF($D$2=2,Лист2!L35,IF($D$2=3,Лист2!M35,IF($D$2=4,Лист2!N35,IF(Лист3!$D$2=5,Лист2!O35,IF($D$2=6,Лист2!P35,IF($D$2=7,Лист2!Q35,0)))))))</f>
        <v>18</v>
      </c>
      <c r="I32" s="1">
        <f>IF($D$2=8,Лист2!R35,IF($D$2=9,Лист2!S35,IF($D$2=10,Лист2!T35,IF($D$2=11,Лист2!U35,IF(Лист3!$D$2=12,Лист2!V35,IF($D$2=13,Лист2!W35,IF($D$2=14,Лист2!X35,0)))))))</f>
        <v>0</v>
      </c>
      <c r="J32" s="1">
        <f>IF($D$2=15,Лист2!Y35,IF($D$2=16,Лист2!Z35,IF($D$2=17,Лист2!AA35,IF($D$2=18,Лист2!AB35,IF(Лист3!$D$2=19,Лист2!AC35,IF($D$2=20,Лист2!AD35,IF($D$2=21,Лист2!AE35,0)))))))</f>
        <v>0</v>
      </c>
      <c r="K32" s="1">
        <f>IF($D$2=22,Лист2!AF35,IF($D$2=23,Лист2!AG35,IF($D$2=24,Лист2!AH35,IF($D$2=25,Лист2!AI35,0))))</f>
        <v>0</v>
      </c>
      <c r="L32" s="53">
        <f t="shared" si="0"/>
        <v>18</v>
      </c>
    </row>
    <row r="33" spans="8:12" ht="12.75">
      <c r="H33" s="1">
        <f>IF($D$2=1,Лист2!K36,IF($D$2=2,Лист2!L36,IF($D$2=3,Лист2!M36,IF($D$2=4,Лист2!N36,IF($D$2=5,Лист2!O36,IF($D$2=6,Лист2!P36,IF($D$2=7,Лист2!Q36,0)))))))</f>
        <v>11.17</v>
      </c>
      <c r="I33" s="1">
        <f>IF($D$2=8,Лист2!R36,IF($D$2=9,Лист2!S36,IF($D$2=10,Лист2!T36,IF($D$2=11,Лист2!U36,IF(Лист3!$D$2=12,Лист2!V36,IF($D$2=13,Лист2!W36,IF($D$2=14,Лист2!X36,0)))))))</f>
        <v>0</v>
      </c>
      <c r="J33" s="1">
        <f>IF($D$2=15,Лист2!Y36,IF($D$2=16,Лист2!Z36,IF($D$2=17,Лист2!AA36,IF($D$2=18,Лист2!AB36,IF(Лист3!$D$2=19,Лист2!AC36,IF($D$2=20,Лист2!AD36,IF($D$2=21,Лист2!AE36,0)))))))</f>
        <v>0</v>
      </c>
      <c r="K33" s="1">
        <f>IF($D$2=22,Лист2!AF36,IF($D$2=23,Лист2!AG36,IF($D$2=24,Лист2!AH36,IF($D$2=25,Лист2!AI36,0))))</f>
        <v>0</v>
      </c>
      <c r="L33" s="53">
        <f t="shared" si="0"/>
        <v>11.17</v>
      </c>
    </row>
    <row r="34" spans="7:12" ht="12.75">
      <c r="G34">
        <f>Лист2!J37</f>
        <v>17</v>
      </c>
      <c r="H34" s="1">
        <f>IF($D$2=1,Лист2!K37,IF($D$2=2,Лист2!L37,IF($D$2=3,Лист2!M37,IF($D$2=4,Лист2!N37,IF(Лист3!$D$2=5,Лист2!O37,IF($D$2=6,Лист2!P37,IF($D$2=7,Лист2!Q37,0)))))))</f>
        <v>29.52</v>
      </c>
      <c r="I34" s="1">
        <f>IF($D$2=8,Лист2!R37,IF($D$2=9,Лист2!S37,IF($D$2=10,Лист2!T37,IF($D$2=11,Лист2!U37,IF(Лист3!$D$2=12,Лист2!V37,IF($D$2=13,Лист2!W37,IF($D$2=14,Лист2!X37,0)))))))</f>
        <v>0</v>
      </c>
      <c r="J34" s="1">
        <f>IF($D$2=15,Лист2!Y37,IF($D$2=16,Лист2!Z37,IF($D$2=17,Лист2!AA37,IF($D$2=18,Лист2!AB37,IF(Лист3!$D$2=19,Лист2!AC37,IF($D$2=20,Лист2!AD37,IF($D$2=21,Лист2!AE37,0)))))))</f>
        <v>0</v>
      </c>
      <c r="K34" s="1">
        <f>IF($D$2=22,Лист2!AF37,IF($D$2=23,Лист2!AG37,IF($D$2=24,Лист2!AH37,IF($D$2=25,Лист2!AI37,0))))</f>
        <v>0</v>
      </c>
      <c r="L34" s="53">
        <f t="shared" si="0"/>
        <v>29.52</v>
      </c>
    </row>
    <row r="35" spans="8:12" ht="12.75">
      <c r="H35" s="1">
        <f>IF($D$2=1,Лист2!K38,IF($D$2=2,Лист2!L38,IF($D$2=3,Лист2!M38,IF($D$2=4,Лист2!N38,IF($D$2=5,Лист2!O38,IF($D$2=6,Лист2!P38,IF($D$2=7,Лист2!Q38,0)))))))</f>
        <v>18.32</v>
      </c>
      <c r="I35" s="1">
        <f>IF($D$2=8,Лист2!R38,IF($D$2=9,Лист2!S38,IF($D$2=10,Лист2!T38,IF($D$2=11,Лист2!U38,IF(Лист3!$D$2=12,Лист2!V38,IF($D$2=13,Лист2!W38,IF($D$2=14,Лист2!X38,0)))))))</f>
        <v>0</v>
      </c>
      <c r="J35" s="1">
        <f>IF($D$2=15,Лист2!Y38,IF($D$2=16,Лист2!Z38,IF($D$2=17,Лист2!AA38,IF($D$2=18,Лист2!AB38,IF(Лист3!$D$2=19,Лист2!AC38,IF($D$2=20,Лист2!AD38,IF($D$2=21,Лист2!AE38,0)))))))</f>
        <v>0</v>
      </c>
      <c r="K35" s="1">
        <f>IF($D$2=22,Лист2!AF38,IF($D$2=23,Лист2!AG38,IF($D$2=24,Лист2!AH38,IF($D$2=25,Лист2!AI38,0))))</f>
        <v>0</v>
      </c>
      <c r="L35" s="53">
        <f t="shared" si="0"/>
        <v>18.32</v>
      </c>
    </row>
    <row r="36" spans="7:12" ht="12.75">
      <c r="G36">
        <f>Лист2!J39</f>
        <v>18</v>
      </c>
      <c r="H36" s="1">
        <f>IF($D$2=1,Лист2!K39,IF($D$2=2,Лист2!L39,IF($D$2=3,Лист2!M39,IF($D$2=4,Лист2!N39,IF(Лист3!$D$2=5,Лист2!O39,IF($D$2=6,Лист2!P39,IF($D$2=7,Лист2!Q39,0)))))))</f>
        <v>4.14</v>
      </c>
      <c r="I36" s="1">
        <f>IF($D$2=8,Лист2!R39,IF($D$2=9,Лист2!S39,IF($D$2=10,Лист2!T39,IF($D$2=11,Лист2!U39,IF(Лист3!$D$2=12,Лист2!V39,IF($D$2=13,Лист2!W39,IF($D$2=14,Лист2!X39,0)))))))</f>
        <v>0</v>
      </c>
      <c r="J36" s="1">
        <f>IF($D$2=15,Лист2!Y39,IF($D$2=16,Лист2!Z39,IF($D$2=17,Лист2!AA39,IF($D$2=18,Лист2!AB39,IF(Лист3!$D$2=19,Лист2!AC39,IF($D$2=20,Лист2!AD39,IF($D$2=21,Лист2!AE39,0)))))))</f>
        <v>0</v>
      </c>
      <c r="K36" s="1">
        <f>IF($D$2=22,Лист2!AF39,IF($D$2=23,Лист2!AG39,IF($D$2=24,Лист2!AH39,IF($D$2=25,Лист2!AI39,0))))</f>
        <v>0</v>
      </c>
      <c r="L36" s="53">
        <f t="shared" si="0"/>
        <v>4.14</v>
      </c>
    </row>
    <row r="37" spans="8:12" ht="12.75">
      <c r="H37" s="1">
        <f>IF($D$2=1,Лист2!K40,IF($D$2=2,Лист2!L40,IF($D$2=3,Лист2!M40,IF($D$2=4,Лист2!N40,IF($D$2=5,Лист2!O40,IF($D$2=6,Лист2!P40,IF($D$2=7,Лист2!Q40,0)))))))</f>
        <v>2.57</v>
      </c>
      <c r="I37" s="1">
        <f>IF($D$2=8,Лист2!R40,IF($D$2=9,Лист2!S40,IF($D$2=10,Лист2!T40,IF($D$2=11,Лист2!U40,IF(Лист3!$D$2=12,Лист2!V40,IF($D$2=13,Лист2!W40,IF($D$2=14,Лист2!X40,0)))))))</f>
        <v>0</v>
      </c>
      <c r="J37" s="1">
        <f>IF($D$2=15,Лист2!Y40,IF($D$2=16,Лист2!Z40,IF($D$2=17,Лист2!AA40,IF($D$2=18,Лист2!AB40,IF(Лист3!$D$2=19,Лист2!AC40,IF($D$2=20,Лист2!AD40,IF($D$2=21,Лист2!AE40,0)))))))</f>
        <v>0</v>
      </c>
      <c r="K37" s="1">
        <f>IF($D$2=22,Лист2!AF40,IF($D$2=23,Лист2!AG40,IF($D$2=24,Лист2!AH40,IF($D$2=25,Лист2!AI40,0))))</f>
        <v>0</v>
      </c>
      <c r="L37" s="53">
        <f t="shared" si="0"/>
        <v>2.57</v>
      </c>
    </row>
    <row r="38" spans="7:12" ht="12.75">
      <c r="G38">
        <f>Лист2!J41</f>
        <v>19</v>
      </c>
      <c r="H38" s="1">
        <f>IF($D$2=1,Лист2!K41,IF($D$2=2,Лист2!L41,IF($D$2=3,Лист2!M41,IF($D$2=4,Лист2!N41,IF(Лист3!$D$2=5,Лист2!O41,IF($D$2=6,Лист2!P41,IF($D$2=7,Лист2!Q41,0)))))))</f>
        <v>7.66</v>
      </c>
      <c r="I38" s="1">
        <f>IF($D$2=8,Лист2!R41,IF($D$2=9,Лист2!S41,IF($D$2=10,Лист2!T41,IF($D$2=11,Лист2!U41,IF(Лист3!$D$2=12,Лист2!V41,IF($D$2=13,Лист2!W41,IF($D$2=14,Лист2!X41,0)))))))</f>
        <v>0</v>
      </c>
      <c r="J38" s="1">
        <f>IF($D$2=15,Лист2!Y41,IF($D$2=16,Лист2!Z41,IF($D$2=17,Лист2!AA41,IF($D$2=18,Лист2!AB41,IF(Лист3!$D$2=19,Лист2!AC41,IF($D$2=20,Лист2!AD41,IF($D$2=21,Лист2!AE41,0)))))))</f>
        <v>0</v>
      </c>
      <c r="K38" s="1">
        <f>IF($D$2=22,Лист2!AF41,IF($D$2=23,Лист2!AG41,IF($D$2=24,Лист2!AH41,IF($D$2=25,Лист2!AI41,0))))</f>
        <v>0</v>
      </c>
      <c r="L38" s="53">
        <f t="shared" si="0"/>
        <v>7.66</v>
      </c>
    </row>
    <row r="39" spans="8:12" ht="12.75">
      <c r="H39" s="1">
        <f>IF($D$2=1,Лист2!K42,IF($D$2=2,Лист2!L42,IF($D$2=3,Лист2!M42,IF($D$2=4,Лист2!N42,IF($D$2=5,Лист2!O42,IF($D$2=6,Лист2!P42,IF($D$2=7,Лист2!Q42,0)))))))</f>
        <v>4.76</v>
      </c>
      <c r="I39" s="1">
        <f>IF($D$2=8,Лист2!R42,IF($D$2=9,Лист2!S42,IF($D$2=10,Лист2!T42,IF($D$2=11,Лист2!U42,IF(Лист3!$D$2=12,Лист2!V42,IF($D$2=13,Лист2!W42,IF($D$2=14,Лист2!X42,0)))))))</f>
        <v>0</v>
      </c>
      <c r="J39" s="1">
        <f>IF($D$2=15,Лист2!Y42,IF($D$2=16,Лист2!Z42,IF($D$2=17,Лист2!AA42,IF($D$2=18,Лист2!AB42,IF(Лист3!$D$2=19,Лист2!AC42,IF($D$2=20,Лист2!AD42,IF($D$2=21,Лист2!AE42,0)))))))</f>
        <v>0</v>
      </c>
      <c r="K39" s="1">
        <f>IF($D$2=22,Лист2!AF42,IF($D$2=23,Лист2!AG42,IF($D$2=24,Лист2!AH42,IF($D$2=25,Лист2!AI42,0))))</f>
        <v>0</v>
      </c>
      <c r="L39" s="53">
        <f t="shared" si="0"/>
        <v>4.76</v>
      </c>
    </row>
    <row r="40" spans="7:12" ht="12.75">
      <c r="G40">
        <f>Лист2!J43</f>
        <v>20</v>
      </c>
      <c r="H40" s="1">
        <f>IF($D$2=1,Лист2!K43,IF($D$2=2,Лист2!L43,IF($D$2=3,Лист2!M43,IF($D$2=4,Лист2!N43,IF(Лист3!$D$2=5,Лист2!O43,IF($D$2=6,Лист2!P43,IF($D$2=7,Лист2!Q43,0)))))))</f>
        <v>19.610000000000003</v>
      </c>
      <c r="I40" s="1">
        <f>IF($D$2=8,Лист2!R43,IF($D$2=9,Лист2!S43,IF($D$2=10,Лист2!T43,IF($D$2=11,Лист2!U43,IF(Лист3!$D$2=12,Лист2!V43,IF($D$2=13,Лист2!W43,IF($D$2=14,Лист2!X43,0)))))))</f>
        <v>0</v>
      </c>
      <c r="J40" s="1">
        <f>IF($D$2=15,Лист2!Y43,IF($D$2=16,Лист2!Z43,IF($D$2=17,Лист2!AA43,IF($D$2=18,Лист2!AB43,IF(Лист3!$D$2=19,Лист2!AC43,IF($D$2=20,Лист2!AD43,IF($D$2=21,Лист2!AE43,0)))))))</f>
        <v>0</v>
      </c>
      <c r="K40" s="1">
        <f>IF($D$2=22,Лист2!AF43,IF($D$2=23,Лист2!AG43,IF($D$2=24,Лист2!AH43,IF($D$2=25,Лист2!AI43,0))))</f>
        <v>0</v>
      </c>
      <c r="L40" s="53">
        <f t="shared" si="0"/>
        <v>19.610000000000003</v>
      </c>
    </row>
    <row r="41" spans="8:12" ht="12.75">
      <c r="H41" s="1">
        <f>IF($D$2=1,Лист2!K44,IF($D$2=2,Лист2!L44,IF($D$2=3,Лист2!M44,IF($D$2=4,Лист2!N44,IF($D$2=5,Лист2!O44,IF($D$2=6,Лист2!P44,IF($D$2=7,Лист2!Q44,0)))))))</f>
        <v>12.19</v>
      </c>
      <c r="I41" s="1">
        <f>IF($D$2=8,Лист2!R44,IF($D$2=9,Лист2!S44,IF($D$2=10,Лист2!T44,IF($D$2=11,Лист2!U44,IF(Лист3!$D$2=12,Лист2!V44,IF($D$2=13,Лист2!W44,IF($D$2=14,Лист2!X44,0)))))))</f>
        <v>0</v>
      </c>
      <c r="J41" s="1">
        <f>IF($D$2=15,Лист2!Y44,IF($D$2=16,Лист2!Z44,IF($D$2=17,Лист2!AA44,IF($D$2=18,Лист2!AB44,IF(Лист3!$D$2=19,Лист2!AC44,IF($D$2=20,Лист2!AD44,IF($D$2=21,Лист2!AE44,0)))))))</f>
        <v>0</v>
      </c>
      <c r="K41" s="1">
        <f>IF($D$2=22,Лист2!AF44,IF($D$2=23,Лист2!AG44,IF($D$2=24,Лист2!AH44,IF($D$2=25,Лист2!AI44,0))))</f>
        <v>0</v>
      </c>
      <c r="L41" s="53">
        <f t="shared" si="0"/>
        <v>12.19</v>
      </c>
    </row>
  </sheetData>
  <sheetProtection password="CC29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учитель</cp:lastModifiedBy>
  <dcterms:created xsi:type="dcterms:W3CDTF">1996-10-08T23:32:33Z</dcterms:created>
  <dcterms:modified xsi:type="dcterms:W3CDTF">2009-03-18T06:50:11Z</dcterms:modified>
  <cp:category/>
  <cp:version/>
  <cp:contentType/>
  <cp:contentStatus/>
</cp:coreProperties>
</file>